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свод соха" sheetId="2" r:id="rId1"/>
    <sheet name="свод банклар" sheetId="5" state="hidden" r:id="rId2"/>
    <sheet name="Манзил хамма" sheetId="1" state="hidden" r:id="rId3"/>
    <sheet name="саноат" sheetId="6" state="hidden" r:id="rId4"/>
    <sheet name="хизмат" sheetId="7" state="hidden" r:id="rId5"/>
    <sheet name="қишлоқ х" sheetId="8" state="hidden" r:id="rId6"/>
  </sheets>
  <externalReferences>
    <externalReference r:id="rId7"/>
  </externalReferences>
  <definedNames>
    <definedName name="_xlnm._FilterDatabase" localSheetId="2" hidden="1">'Манзил хамма'!$A$3:$O$257</definedName>
    <definedName name="_xlnm.Print_Titles" localSheetId="2">'Манзил хамма'!$3:$4</definedName>
    <definedName name="_xlnm.Print_Area" localSheetId="2">'Манзил хамма'!$A$1:$O$257</definedName>
  </definedNames>
  <calcPr calcId="125725"/>
</workbook>
</file>

<file path=xl/calcChain.xml><?xml version="1.0" encoding="utf-8"?>
<calcChain xmlns="http://schemas.openxmlformats.org/spreadsheetml/2006/main">
  <c r="H61" i="2"/>
  <c r="G61"/>
  <c r="F61"/>
  <c r="E61"/>
  <c r="D61"/>
  <c r="C61"/>
  <c r="H60"/>
  <c r="G60"/>
  <c r="F60"/>
  <c r="E60"/>
  <c r="D60"/>
  <c r="C60"/>
  <c r="H59"/>
  <c r="E59"/>
  <c r="D59"/>
  <c r="C59"/>
  <c r="H58"/>
  <c r="G58"/>
  <c r="F58"/>
  <c r="E58"/>
  <c r="D58"/>
  <c r="C58"/>
  <c r="H57"/>
  <c r="G57"/>
  <c r="F57"/>
  <c r="E57"/>
  <c r="D57"/>
  <c r="C57"/>
  <c r="H56"/>
  <c r="G56"/>
  <c r="F56"/>
  <c r="E56"/>
  <c r="D56"/>
  <c r="C56"/>
  <c r="H55"/>
  <c r="G55"/>
  <c r="F55"/>
  <c r="E55"/>
  <c r="D55"/>
  <c r="C55"/>
  <c r="H54"/>
  <c r="G54"/>
  <c r="F54"/>
  <c r="E54"/>
  <c r="D54"/>
  <c r="C54"/>
  <c r="H53"/>
  <c r="G53"/>
  <c r="F53"/>
  <c r="E53"/>
  <c r="D53"/>
  <c r="C53"/>
  <c r="H52"/>
  <c r="G52"/>
  <c r="F52"/>
  <c r="E52"/>
  <c r="D52"/>
  <c r="C52"/>
  <c r="H51"/>
  <c r="G51"/>
  <c r="F51"/>
  <c r="E51"/>
  <c r="D51"/>
  <c r="C51"/>
  <c r="H50"/>
  <c r="G50"/>
  <c r="F50"/>
  <c r="E50"/>
  <c r="D50"/>
  <c r="C50"/>
  <c r="H49"/>
  <c r="G49"/>
  <c r="F49"/>
  <c r="E49"/>
  <c r="D49"/>
  <c r="C49"/>
  <c r="Z48"/>
  <c r="Z10" s="1"/>
  <c r="Y48"/>
  <c r="Y10" s="1"/>
  <c r="X48"/>
  <c r="X10" s="1"/>
  <c r="W48"/>
  <c r="W10" s="1"/>
  <c r="V48"/>
  <c r="V10" s="1"/>
  <c r="U48"/>
  <c r="U10" s="1"/>
  <c r="T48"/>
  <c r="T10" s="1"/>
  <c r="S48"/>
  <c r="S10" s="1"/>
  <c r="R48"/>
  <c r="R10" s="1"/>
  <c r="Q48"/>
  <c r="Q10" s="1"/>
  <c r="P48"/>
  <c r="P10" s="1"/>
  <c r="O48"/>
  <c r="O10" s="1"/>
  <c r="N48"/>
  <c r="N10" s="1"/>
  <c r="M48"/>
  <c r="M10" s="1"/>
  <c r="L48"/>
  <c r="L10" s="1"/>
  <c r="K48"/>
  <c r="K10" s="1"/>
  <c r="J48"/>
  <c r="J10" s="1"/>
  <c r="I48"/>
  <c r="I10" s="1"/>
  <c r="H48"/>
  <c r="H10" s="1"/>
  <c r="G48"/>
  <c r="G10" s="1"/>
  <c r="F48"/>
  <c r="F10" s="1"/>
  <c r="E48"/>
  <c r="E10" s="1"/>
  <c r="D48"/>
  <c r="D10" s="1"/>
  <c r="C48"/>
  <c r="C10" s="1"/>
  <c r="V86" l="1"/>
  <c r="P86"/>
  <c r="J86"/>
  <c r="H86"/>
  <c r="G86"/>
  <c r="F86"/>
  <c r="E86"/>
  <c r="D86"/>
  <c r="C86"/>
  <c r="V85"/>
  <c r="P85"/>
  <c r="J85"/>
  <c r="D85" s="1"/>
  <c r="H85"/>
  <c r="G85"/>
  <c r="F85"/>
  <c r="E85"/>
  <c r="C85"/>
  <c r="V84"/>
  <c r="P84"/>
  <c r="J84"/>
  <c r="H84"/>
  <c r="G84"/>
  <c r="F84"/>
  <c r="E84"/>
  <c r="D84"/>
  <c r="C84"/>
  <c r="V83"/>
  <c r="P83"/>
  <c r="J83"/>
  <c r="D83" s="1"/>
  <c r="H83"/>
  <c r="G83"/>
  <c r="F83"/>
  <c r="E83"/>
  <c r="C83"/>
  <c r="Z82"/>
  <c r="Y82"/>
  <c r="X82"/>
  <c r="W82"/>
  <c r="V82" s="1"/>
  <c r="U82"/>
  <c r="T82"/>
  <c r="S82"/>
  <c r="R82"/>
  <c r="Q82"/>
  <c r="O82"/>
  <c r="N82"/>
  <c r="M82"/>
  <c r="L82"/>
  <c r="K82"/>
  <c r="I82"/>
  <c r="H82"/>
  <c r="G82"/>
  <c r="F82"/>
  <c r="E82"/>
  <c r="C82"/>
  <c r="V81"/>
  <c r="P81"/>
  <c r="J81"/>
  <c r="H81"/>
  <c r="G81"/>
  <c r="F81"/>
  <c r="E81"/>
  <c r="D81"/>
  <c r="C81"/>
  <c r="V80"/>
  <c r="P80"/>
  <c r="J80"/>
  <c r="D80" s="1"/>
  <c r="D79" s="1"/>
  <c r="H80"/>
  <c r="G80"/>
  <c r="F80"/>
  <c r="E80"/>
  <c r="C80"/>
  <c r="Z79"/>
  <c r="Y79"/>
  <c r="X79"/>
  <c r="W79"/>
  <c r="U79"/>
  <c r="T79"/>
  <c r="S79"/>
  <c r="R79"/>
  <c r="Q79"/>
  <c r="P79" s="1"/>
  <c r="O79"/>
  <c r="N79"/>
  <c r="M79"/>
  <c r="L79"/>
  <c r="K79"/>
  <c r="I79"/>
  <c r="G79"/>
  <c r="E79"/>
  <c r="C79"/>
  <c r="V78"/>
  <c r="P78"/>
  <c r="J78"/>
  <c r="D78" s="1"/>
  <c r="H78"/>
  <c r="G78"/>
  <c r="F78"/>
  <c r="E78"/>
  <c r="C78"/>
  <c r="V77"/>
  <c r="P77"/>
  <c r="J77"/>
  <c r="H77"/>
  <c r="G77"/>
  <c r="F77"/>
  <c r="E77"/>
  <c r="C77"/>
  <c r="Z76"/>
  <c r="Y76"/>
  <c r="X76"/>
  <c r="W76"/>
  <c r="V76" s="1"/>
  <c r="U76"/>
  <c r="T76"/>
  <c r="H76" s="1"/>
  <c r="S76"/>
  <c r="R76"/>
  <c r="Q76"/>
  <c r="O76"/>
  <c r="N76"/>
  <c r="M76"/>
  <c r="L76"/>
  <c r="K76"/>
  <c r="J76"/>
  <c r="I76"/>
  <c r="C76" s="1"/>
  <c r="C70" s="1"/>
  <c r="C11" s="1"/>
  <c r="G76"/>
  <c r="F76"/>
  <c r="E76"/>
  <c r="V75"/>
  <c r="P75"/>
  <c r="J75"/>
  <c r="H75"/>
  <c r="G75"/>
  <c r="F75"/>
  <c r="E75"/>
  <c r="D75"/>
  <c r="C75"/>
  <c r="V74"/>
  <c r="P74"/>
  <c r="J74"/>
  <c r="D74" s="1"/>
  <c r="H74"/>
  <c r="G74"/>
  <c r="F74"/>
  <c r="E74"/>
  <c r="C74"/>
  <c r="V73"/>
  <c r="P73"/>
  <c r="J73"/>
  <c r="H73"/>
  <c r="G73"/>
  <c r="F73"/>
  <c r="E73"/>
  <c r="D73"/>
  <c r="C73"/>
  <c r="V72"/>
  <c r="P72"/>
  <c r="J72"/>
  <c r="H72"/>
  <c r="G72"/>
  <c r="F72"/>
  <c r="E72"/>
  <c r="C72"/>
  <c r="V71"/>
  <c r="P71"/>
  <c r="J71"/>
  <c r="H71"/>
  <c r="G71"/>
  <c r="F71"/>
  <c r="E71"/>
  <c r="D71"/>
  <c r="C71"/>
  <c r="Z70"/>
  <c r="Z11" s="1"/>
  <c r="Y70"/>
  <c r="Y11" s="1"/>
  <c r="X70"/>
  <c r="X11" s="1"/>
  <c r="W70"/>
  <c r="W11" s="1"/>
  <c r="U70"/>
  <c r="U11" s="1"/>
  <c r="T70"/>
  <c r="T11" s="1"/>
  <c r="S70"/>
  <c r="S11" s="1"/>
  <c r="R70"/>
  <c r="R11" s="1"/>
  <c r="Q70"/>
  <c r="Q11" s="1"/>
  <c r="O70"/>
  <c r="O11" s="1"/>
  <c r="N70"/>
  <c r="N11" s="1"/>
  <c r="M70"/>
  <c r="M11" s="1"/>
  <c r="L70"/>
  <c r="L11" s="1"/>
  <c r="K70"/>
  <c r="K11" s="1"/>
  <c r="I70"/>
  <c r="I11" s="1"/>
  <c r="G70"/>
  <c r="G11" s="1"/>
  <c r="E70"/>
  <c r="E11" s="1"/>
  <c r="AK33"/>
  <c r="AJ33"/>
  <c r="AI33"/>
  <c r="AH33"/>
  <c r="V33"/>
  <c r="P33"/>
  <c r="J33"/>
  <c r="H33"/>
  <c r="AF33" s="1"/>
  <c r="G33"/>
  <c r="AP33" s="1"/>
  <c r="F33"/>
  <c r="AO33" s="1"/>
  <c r="E33"/>
  <c r="AN33" s="1"/>
  <c r="D33"/>
  <c r="AM33" s="1"/>
  <c r="C33"/>
  <c r="AA33" s="1"/>
  <c r="AK32"/>
  <c r="AJ32"/>
  <c r="AI32"/>
  <c r="AH32"/>
  <c r="V32"/>
  <c r="P32"/>
  <c r="J32"/>
  <c r="H32"/>
  <c r="AF32" s="1"/>
  <c r="G32"/>
  <c r="AP32" s="1"/>
  <c r="F32"/>
  <c r="AO32" s="1"/>
  <c r="E32"/>
  <c r="AN32" s="1"/>
  <c r="D32"/>
  <c r="AM32" s="1"/>
  <c r="C32"/>
  <c r="AA32" s="1"/>
  <c r="AK31"/>
  <c r="AJ31"/>
  <c r="AI31"/>
  <c r="AH31"/>
  <c r="V31"/>
  <c r="P31"/>
  <c r="J31"/>
  <c r="H31"/>
  <c r="AF31" s="1"/>
  <c r="G31"/>
  <c r="AP31" s="1"/>
  <c r="F31"/>
  <c r="AO31" s="1"/>
  <c r="E31"/>
  <c r="AN31" s="1"/>
  <c r="D31"/>
  <c r="AG31" s="1"/>
  <c r="C31"/>
  <c r="AA31" s="1"/>
  <c r="AK30"/>
  <c r="AJ30"/>
  <c r="AI30"/>
  <c r="AH30"/>
  <c r="V30"/>
  <c r="P30"/>
  <c r="J30"/>
  <c r="H30"/>
  <c r="AF30" s="1"/>
  <c r="G30"/>
  <c r="AP30" s="1"/>
  <c r="F30"/>
  <c r="AO30" s="1"/>
  <c r="E30"/>
  <c r="AN30" s="1"/>
  <c r="D30"/>
  <c r="AM30" s="1"/>
  <c r="C30"/>
  <c r="AA30" s="1"/>
  <c r="AK29"/>
  <c r="AJ29"/>
  <c r="AI29"/>
  <c r="AH29"/>
  <c r="V29"/>
  <c r="P29"/>
  <c r="J29"/>
  <c r="D29" s="1"/>
  <c r="H29"/>
  <c r="AF29" s="1"/>
  <c r="G29"/>
  <c r="AP29" s="1"/>
  <c r="F29"/>
  <c r="AO29" s="1"/>
  <c r="E29"/>
  <c r="AN29" s="1"/>
  <c r="C29"/>
  <c r="AA29" s="1"/>
  <c r="AK28"/>
  <c r="AJ28"/>
  <c r="AI28"/>
  <c r="AH28"/>
  <c r="V28"/>
  <c r="P28"/>
  <c r="J28"/>
  <c r="H28"/>
  <c r="AF28" s="1"/>
  <c r="G28"/>
  <c r="AP28" s="1"/>
  <c r="F28"/>
  <c r="AO28" s="1"/>
  <c r="E28"/>
  <c r="AN28" s="1"/>
  <c r="D28"/>
  <c r="AM28" s="1"/>
  <c r="C28"/>
  <c r="AA28" s="1"/>
  <c r="AK27"/>
  <c r="AJ27"/>
  <c r="AI27"/>
  <c r="AH27"/>
  <c r="V27"/>
  <c r="P27"/>
  <c r="J27"/>
  <c r="H27"/>
  <c r="AF27" s="1"/>
  <c r="G27"/>
  <c r="AP27" s="1"/>
  <c r="F27"/>
  <c r="AO27" s="1"/>
  <c r="E27"/>
  <c r="AN27" s="1"/>
  <c r="D27"/>
  <c r="AG27" s="1"/>
  <c r="C27"/>
  <c r="AA27" s="1"/>
  <c r="A27"/>
  <c r="A28" s="1"/>
  <c r="A29" s="1"/>
  <c r="A30" s="1"/>
  <c r="A31" s="1"/>
  <c r="A32" s="1"/>
  <c r="V26"/>
  <c r="P26"/>
  <c r="J26"/>
  <c r="H26"/>
  <c r="AF26" s="1"/>
  <c r="G26"/>
  <c r="AP26" s="1"/>
  <c r="F26"/>
  <c r="AO26" s="1"/>
  <c r="E26"/>
  <c r="AN26" s="1"/>
  <c r="D26"/>
  <c r="AM26" s="1"/>
  <c r="C26"/>
  <c r="AA26" s="1"/>
  <c r="Z25"/>
  <c r="Z9" s="1"/>
  <c r="Y25"/>
  <c r="Y9" s="1"/>
  <c r="X25"/>
  <c r="X9" s="1"/>
  <c r="W25"/>
  <c r="W9" s="1"/>
  <c r="V25"/>
  <c r="V9" s="1"/>
  <c r="U25"/>
  <c r="U9" s="1"/>
  <c r="T25"/>
  <c r="T9" s="1"/>
  <c r="S25"/>
  <c r="S9" s="1"/>
  <c r="R25"/>
  <c r="R9" s="1"/>
  <c r="Q25"/>
  <c r="Q9" s="1"/>
  <c r="P25"/>
  <c r="P9" s="1"/>
  <c r="O25"/>
  <c r="O9" s="1"/>
  <c r="N25"/>
  <c r="N9" s="1"/>
  <c r="M25"/>
  <c r="M9" s="1"/>
  <c r="L25"/>
  <c r="L9" s="1"/>
  <c r="K25"/>
  <c r="K9" s="1"/>
  <c r="J25"/>
  <c r="J9" s="1"/>
  <c r="I25"/>
  <c r="I9" s="1"/>
  <c r="H25"/>
  <c r="AF25" s="1"/>
  <c r="G25"/>
  <c r="AE25" s="1"/>
  <c r="F25"/>
  <c r="AD25" s="1"/>
  <c r="E25"/>
  <c r="AC25" s="1"/>
  <c r="C25"/>
  <c r="AA25" s="1"/>
  <c r="F9" l="1"/>
  <c r="H9"/>
  <c r="P76"/>
  <c r="D77"/>
  <c r="V79"/>
  <c r="P82"/>
  <c r="C9"/>
  <c r="E9"/>
  <c r="G9"/>
  <c r="D72"/>
  <c r="V70"/>
  <c r="V11" s="1"/>
  <c r="F79"/>
  <c r="F70" s="1"/>
  <c r="F11" s="1"/>
  <c r="H79"/>
  <c r="H70" s="1"/>
  <c r="H11" s="1"/>
  <c r="P70"/>
  <c r="P11" s="1"/>
  <c r="D76"/>
  <c r="J79"/>
  <c r="J70" s="1"/>
  <c r="J11" s="1"/>
  <c r="J82"/>
  <c r="D82" s="1"/>
  <c r="AG29"/>
  <c r="D25"/>
  <c r="D9" s="1"/>
  <c r="AM29"/>
  <c r="AB29"/>
  <c r="AC26"/>
  <c r="AE26"/>
  <c r="AG26"/>
  <c r="AB27"/>
  <c r="AD27"/>
  <c r="AM27"/>
  <c r="AC28"/>
  <c r="AE28"/>
  <c r="AG28"/>
  <c r="AD29"/>
  <c r="AC30"/>
  <c r="AE30"/>
  <c r="AG30"/>
  <c r="AB31"/>
  <c r="AD31"/>
  <c r="AM31"/>
  <c r="AC32"/>
  <c r="AE32"/>
  <c r="AG32"/>
  <c r="AC33"/>
  <c r="AE33"/>
  <c r="AG33"/>
  <c r="AB26"/>
  <c r="AD26"/>
  <c r="AC27"/>
  <c r="AE27"/>
  <c r="AB28"/>
  <c r="AD28"/>
  <c r="AC29"/>
  <c r="AE29"/>
  <c r="AB30"/>
  <c r="AD30"/>
  <c r="AC31"/>
  <c r="AE31"/>
  <c r="AB32"/>
  <c r="AD32"/>
  <c r="AB33"/>
  <c r="AD33"/>
  <c r="D70" l="1"/>
  <c r="D11" s="1"/>
  <c r="AB25"/>
  <c r="AG25"/>
  <c r="Z8" l="1"/>
  <c r="Y8"/>
  <c r="X8"/>
  <c r="W8"/>
  <c r="V8"/>
  <c r="U8"/>
  <c r="T8"/>
  <c r="S8"/>
  <c r="R8"/>
  <c r="Q8"/>
  <c r="P8"/>
  <c r="O8"/>
  <c r="J8"/>
  <c r="C8" l="1"/>
  <c r="I8"/>
  <c r="E8"/>
  <c r="K8"/>
  <c r="G8"/>
  <c r="M8"/>
  <c r="F8"/>
  <c r="L8"/>
  <c r="H8"/>
  <c r="N8"/>
  <c r="D8"/>
  <c r="A6" i="6"/>
  <c r="I59" i="8"/>
  <c r="P58"/>
  <c r="I58"/>
  <c r="Q58" s="1"/>
  <c r="P57"/>
  <c r="S57" s="1"/>
  <c r="I57"/>
  <c r="I56"/>
  <c r="I55"/>
  <c r="I54"/>
  <c r="I53"/>
  <c r="I52"/>
  <c r="I51"/>
  <c r="I50"/>
  <c r="I49"/>
  <c r="I48"/>
  <c r="I47"/>
  <c r="I46"/>
  <c r="I45"/>
  <c r="I44"/>
  <c r="I43"/>
  <c r="I42"/>
  <c r="I41"/>
  <c r="A4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O40"/>
  <c r="K40"/>
  <c r="J40"/>
  <c r="I39"/>
  <c r="K38"/>
  <c r="I38" s="1"/>
  <c r="I37"/>
  <c r="K36"/>
  <c r="J36"/>
  <c r="I36" s="1"/>
  <c r="I35"/>
  <c r="I34"/>
  <c r="I33"/>
  <c r="I32"/>
  <c r="I31"/>
  <c r="I30"/>
  <c r="I29"/>
  <c r="I28"/>
  <c r="I27"/>
  <c r="I26"/>
  <c r="I25"/>
  <c r="I24"/>
  <c r="I23"/>
  <c r="A23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O22"/>
  <c r="J22"/>
  <c r="I21"/>
  <c r="I20"/>
  <c r="I19"/>
  <c r="I18"/>
  <c r="I17"/>
  <c r="I16"/>
  <c r="I15"/>
  <c r="I14"/>
  <c r="I13"/>
  <c r="I12"/>
  <c r="I11"/>
  <c r="I10"/>
  <c r="I9"/>
  <c r="I8"/>
  <c r="I7"/>
  <c r="A7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O6"/>
  <c r="K6"/>
  <c r="J6"/>
  <c r="O5"/>
  <c r="L5"/>
  <c r="I128" i="7"/>
  <c r="H128" s="1"/>
  <c r="I127"/>
  <c r="H127" s="1"/>
  <c r="I126"/>
  <c r="H126" s="1"/>
  <c r="I125"/>
  <c r="H125" s="1"/>
  <c r="H124"/>
  <c r="H123"/>
  <c r="H122"/>
  <c r="H121"/>
  <c r="H120"/>
  <c r="H118"/>
  <c r="H116"/>
  <c r="H115"/>
  <c r="H114"/>
  <c r="H113"/>
  <c r="H112"/>
  <c r="H111"/>
  <c r="H110"/>
  <c r="H107"/>
  <c r="H106"/>
  <c r="H105"/>
  <c r="H104"/>
  <c r="H103"/>
  <c r="H102"/>
  <c r="A98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H93"/>
  <c r="H90"/>
  <c r="H89"/>
  <c r="H85"/>
  <c r="H84"/>
  <c r="H83"/>
  <c r="H82"/>
  <c r="H81"/>
  <c r="H75"/>
  <c r="H71"/>
  <c r="A60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I57"/>
  <c r="I56"/>
  <c r="I52"/>
  <c r="I51"/>
  <c r="I49"/>
  <c r="H49"/>
  <c r="I48"/>
  <c r="I47"/>
  <c r="H47" s="1"/>
  <c r="H46"/>
  <c r="I45"/>
  <c r="I44"/>
  <c r="H44"/>
  <c r="I43"/>
  <c r="H43" s="1"/>
  <c r="I42"/>
  <c r="I41"/>
  <c r="H41"/>
  <c r="I40"/>
  <c r="H40" s="1"/>
  <c r="I39"/>
  <c r="H39" s="1"/>
  <c r="I38"/>
  <c r="H38" s="1"/>
  <c r="I37"/>
  <c r="I34"/>
  <c r="I33"/>
  <c r="I30"/>
  <c r="I29"/>
  <c r="I28"/>
  <c r="H28" s="1"/>
  <c r="I27"/>
  <c r="I25"/>
  <c r="H25" s="1"/>
  <c r="I24"/>
  <c r="H24" s="1"/>
  <c r="I23"/>
  <c r="H23" s="1"/>
  <c r="I22"/>
  <c r="H22" s="1"/>
  <c r="I21"/>
  <c r="H21"/>
  <c r="I20"/>
  <c r="H20" s="1"/>
  <c r="H19"/>
  <c r="I18"/>
  <c r="H18"/>
  <c r="I17"/>
  <c r="H17" s="1"/>
  <c r="I16"/>
  <c r="H16" s="1"/>
  <c r="I14"/>
  <c r="H14" s="1"/>
  <c r="I13"/>
  <c r="H13" s="1"/>
  <c r="I12"/>
  <c r="I11"/>
  <c r="I10"/>
  <c r="I9"/>
  <c r="I8"/>
  <c r="A8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I7"/>
  <c r="F101" i="6"/>
  <c r="F92" s="1"/>
  <c r="E99"/>
  <c r="M92"/>
  <c r="J92"/>
  <c r="I92"/>
  <c r="H92"/>
  <c r="G92"/>
  <c r="F90"/>
  <c r="H88"/>
  <c r="I88" s="1"/>
  <c r="I86" s="1"/>
  <c r="M86"/>
  <c r="J86"/>
  <c r="G86"/>
  <c r="F86"/>
  <c r="M82"/>
  <c r="J82"/>
  <c r="I82"/>
  <c r="H82"/>
  <c r="G82"/>
  <c r="F82"/>
  <c r="M78"/>
  <c r="J78"/>
  <c r="I78"/>
  <c r="H78"/>
  <c r="G78"/>
  <c r="F78"/>
  <c r="F71"/>
  <c r="G69"/>
  <c r="A69"/>
  <c r="A70" s="1"/>
  <c r="A71" s="1"/>
  <c r="A72" s="1"/>
  <c r="A73" s="1"/>
  <c r="A74" s="1"/>
  <c r="A75" s="1"/>
  <c r="A76" s="1"/>
  <c r="F64"/>
  <c r="F60"/>
  <c r="F59"/>
  <c r="F58"/>
  <c r="F57"/>
  <c r="F56"/>
  <c r="M55"/>
  <c r="J55"/>
  <c r="I55"/>
  <c r="H55"/>
  <c r="G55"/>
  <c r="F51"/>
  <c r="F50"/>
  <c r="M46"/>
  <c r="J46"/>
  <c r="I46"/>
  <c r="H46"/>
  <c r="G46"/>
  <c r="H39"/>
  <c r="I38"/>
  <c r="H38"/>
  <c r="M36"/>
  <c r="J36"/>
  <c r="I36"/>
  <c r="H36"/>
  <c r="G36"/>
  <c r="F36"/>
  <c r="F12"/>
  <c r="M8"/>
  <c r="J8"/>
  <c r="I8"/>
  <c r="H8"/>
  <c r="G8"/>
  <c r="F8"/>
  <c r="J6"/>
  <c r="I40" i="8" l="1"/>
  <c r="F46" i="6"/>
  <c r="F55"/>
  <c r="F6" s="1"/>
  <c r="K22" i="8"/>
  <c r="G6" i="6"/>
  <c r="I6"/>
  <c r="M6"/>
  <c r="H86"/>
  <c r="H6" s="1"/>
  <c r="K5" i="8"/>
  <c r="J5"/>
  <c r="I6"/>
  <c r="I22"/>
  <c r="I86" i="1"/>
  <c r="X23" i="5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Z23"/>
  <c r="Y23"/>
  <c r="W23"/>
  <c r="V23"/>
  <c r="U23"/>
  <c r="T23"/>
  <c r="S23"/>
  <c r="R23"/>
  <c r="Q23"/>
  <c r="P23"/>
  <c r="O23"/>
  <c r="I257" i="1"/>
  <c r="P256"/>
  <c r="I256"/>
  <c r="P255"/>
  <c r="I255"/>
  <c r="I254"/>
  <c r="I253"/>
  <c r="I252"/>
  <c r="I251"/>
  <c r="I250"/>
  <c r="I249"/>
  <c r="I248"/>
  <c r="I247"/>
  <c r="I246"/>
  <c r="I245"/>
  <c r="I244"/>
  <c r="I243"/>
  <c r="I242"/>
  <c r="I241"/>
  <c r="I240"/>
  <c r="I239"/>
  <c r="I238"/>
  <c r="K237"/>
  <c r="I237" s="1"/>
  <c r="I236"/>
  <c r="K235"/>
  <c r="J235"/>
  <c r="I234"/>
  <c r="I233"/>
  <c r="I232"/>
  <c r="I231"/>
  <c r="I230"/>
  <c r="I229"/>
  <c r="I228"/>
  <c r="I227"/>
  <c r="I226"/>
  <c r="I225"/>
  <c r="I224"/>
  <c r="I223"/>
  <c r="I222"/>
  <c r="I221"/>
  <c r="I220"/>
  <c r="I219"/>
  <c r="I218"/>
  <c r="I217"/>
  <c r="I216"/>
  <c r="I215"/>
  <c r="I214"/>
  <c r="I213"/>
  <c r="I212"/>
  <c r="I211"/>
  <c r="I210"/>
  <c r="I209"/>
  <c r="I208"/>
  <c r="I207"/>
  <c r="I205"/>
  <c r="H205" s="1"/>
  <c r="I204"/>
  <c r="H204" s="1"/>
  <c r="I203"/>
  <c r="H203" s="1"/>
  <c r="I202"/>
  <c r="H202" s="1"/>
  <c r="H201"/>
  <c r="H200"/>
  <c r="H199"/>
  <c r="H198"/>
  <c r="H197"/>
  <c r="H195"/>
  <c r="H193"/>
  <c r="H192"/>
  <c r="H191"/>
  <c r="H190"/>
  <c r="H189"/>
  <c r="H188"/>
  <c r="H187"/>
  <c r="H184"/>
  <c r="H183"/>
  <c r="H182"/>
  <c r="H181"/>
  <c r="H180"/>
  <c r="H179"/>
  <c r="H171"/>
  <c r="H168"/>
  <c r="H167"/>
  <c r="H163"/>
  <c r="H162"/>
  <c r="H161"/>
  <c r="H160"/>
  <c r="H159"/>
  <c r="H153"/>
  <c r="H149"/>
  <c r="I136"/>
  <c r="I135"/>
  <c r="I131"/>
  <c r="I130"/>
  <c r="I128"/>
  <c r="H128" s="1"/>
  <c r="I127"/>
  <c r="I126"/>
  <c r="H126" s="1"/>
  <c r="H125"/>
  <c r="I124"/>
  <c r="I123"/>
  <c r="H123" s="1"/>
  <c r="I122"/>
  <c r="H122" s="1"/>
  <c r="I121"/>
  <c r="I120"/>
  <c r="H120" s="1"/>
  <c r="I119"/>
  <c r="H119" s="1"/>
  <c r="I118"/>
  <c r="H118" s="1"/>
  <c r="I117"/>
  <c r="H117" s="1"/>
  <c r="I116"/>
  <c r="I113"/>
  <c r="I112"/>
  <c r="I109"/>
  <c r="I108"/>
  <c r="I107"/>
  <c r="H107" s="1"/>
  <c r="I106"/>
  <c r="I104"/>
  <c r="H104" s="1"/>
  <c r="I103"/>
  <c r="H103" s="1"/>
  <c r="I102"/>
  <c r="H102" s="1"/>
  <c r="I101"/>
  <c r="H101" s="1"/>
  <c r="I100"/>
  <c r="H100" s="1"/>
  <c r="I99"/>
  <c r="H99" s="1"/>
  <c r="H98"/>
  <c r="I97"/>
  <c r="H97" s="1"/>
  <c r="I96"/>
  <c r="H96" s="1"/>
  <c r="I95"/>
  <c r="H95" s="1"/>
  <c r="I93"/>
  <c r="H93" s="1"/>
  <c r="I92"/>
  <c r="H92" s="1"/>
  <c r="I91"/>
  <c r="I90"/>
  <c r="I89"/>
  <c r="I88"/>
  <c r="I87"/>
  <c r="H84"/>
  <c r="G82"/>
  <c r="H75"/>
  <c r="J73"/>
  <c r="K73" s="1"/>
  <c r="H62"/>
  <c r="I60"/>
  <c r="H55"/>
  <c r="H51"/>
  <c r="H50"/>
  <c r="H49"/>
  <c r="H48"/>
  <c r="H47"/>
  <c r="H44"/>
  <c r="H43"/>
  <c r="J34"/>
  <c r="K33"/>
  <c r="J33"/>
  <c r="H9"/>
  <c r="I5" i="8" l="1"/>
  <c r="I235" i="1"/>
</calcChain>
</file>

<file path=xl/sharedStrings.xml><?xml version="1.0" encoding="utf-8"?>
<sst xmlns="http://schemas.openxmlformats.org/spreadsheetml/2006/main" count="3352" uniqueCount="600">
  <si>
    <t>млн сўм</t>
  </si>
  <si>
    <t>№</t>
  </si>
  <si>
    <t>Лойиҳа ташаббускори</t>
  </si>
  <si>
    <t>Лойиҳа номи</t>
  </si>
  <si>
    <t>Лойиҳа умумий қиймати</t>
  </si>
  <si>
    <t>Тижорат банки банк</t>
  </si>
  <si>
    <t>Ишга тушириш муддати</t>
  </si>
  <si>
    <t>Янги иш ўринлари</t>
  </si>
  <si>
    <t>ўлчов бирлиги</t>
  </si>
  <si>
    <t>натурал қийматда</t>
  </si>
  <si>
    <t>млн.сўм</t>
  </si>
  <si>
    <t>ўз маблағлари</t>
  </si>
  <si>
    <t>тижорат банк кредитлари</t>
  </si>
  <si>
    <t>хорижий инвестиция минг долл</t>
  </si>
  <si>
    <t>"Орифен" МЧЖ</t>
  </si>
  <si>
    <t>Қишлоқ хужалик махсулотларини қайта ишлашни ташкил этиш (томат)</t>
  </si>
  <si>
    <t>минг тонна</t>
  </si>
  <si>
    <t>Қишлоқ қурилиш банк</t>
  </si>
  <si>
    <t>"Лаззат мева" Қ/К</t>
  </si>
  <si>
    <t>Қишлоқ хўжалиги маҳсулотлари қайта ишлашни кенгайтириш (мева шарбати)</t>
  </si>
  <si>
    <t xml:space="preserve"> Миллий банк</t>
  </si>
  <si>
    <t>"Зарафшон тех люкс" МЧЖ</t>
  </si>
  <si>
    <t>Қишлоқ хўжалиги маҳсулотларини қайта ишлаш</t>
  </si>
  <si>
    <t>Траст банк</t>
  </si>
  <si>
    <t>"Экософсут " Оилаий корхонаси</t>
  </si>
  <si>
    <t>Сут ва сут маҳсулотларини қайта ишлашни кенгайтириш</t>
  </si>
  <si>
    <t>тонна</t>
  </si>
  <si>
    <t>Халк банк</t>
  </si>
  <si>
    <t>"Зилол сут" Оилаий корхонаси</t>
  </si>
  <si>
    <t>Сут ва сут маҳсулотларини ишлаб чиқариш</t>
  </si>
  <si>
    <t>Микрокредит       банк</t>
  </si>
  <si>
    <t>"Бахт" ХФ</t>
  </si>
  <si>
    <t>Индюк гўштини қайта ишлаш</t>
  </si>
  <si>
    <t>Асака банк</t>
  </si>
  <si>
    <t>"Жомбой дон" АЖ</t>
  </si>
  <si>
    <t xml:space="preserve">Тегирмон цехини қайта жихозлашни ташкил этиш </t>
  </si>
  <si>
    <t>Агро банк</t>
  </si>
  <si>
    <t>"Жомбой интенсив боғлари" МЧЖ</t>
  </si>
  <si>
    <t>консерва идишлари ишлаб чиқариш</t>
  </si>
  <si>
    <t>Миллий банк</t>
  </si>
  <si>
    <t>"Ширинкент нур" МЧЖ</t>
  </si>
  <si>
    <t>Ун ишлаб чиқаришни ташкил этиш</t>
  </si>
  <si>
    <t>"САГ АГРО" МЧЖ</t>
  </si>
  <si>
    <t>Интенсив суғориш тизимлари учун жихоз ва буюмлар ишлаб чиқариш</t>
  </si>
  <si>
    <t>Тайлоқ уруғлик саралаш цехини қайта жихозлашни ташкил этиш</t>
  </si>
  <si>
    <t>Полиэтилен халталар ишлаб чиқаришни ташкил этиш</t>
  </si>
  <si>
    <t>минг дона</t>
  </si>
  <si>
    <t>"Махсус Локомотив Сервис" МЧЖ</t>
  </si>
  <si>
    <t>Мева-сабзавотни қайта ишлашни ташкил этиш</t>
  </si>
  <si>
    <t>Алоқа банк</t>
  </si>
  <si>
    <t>"Келдиёров Равшан" чорва хўжалиги</t>
  </si>
  <si>
    <t>Сут маҳсулотларини қайта ишлаш</t>
  </si>
  <si>
    <t>"Денов Савдо Барака"  МЧЖ</t>
  </si>
  <si>
    <t>Қишлоқ хўжалиги маҳсулотлари қайта ишлашни кенгайтириш (қуритилган сабзавот)</t>
  </si>
  <si>
    <t>"Шербеков Муродулло" чорва хўжалиги</t>
  </si>
  <si>
    <t>Аниқланмоқда</t>
  </si>
  <si>
    <t xml:space="preserve">Сабзавотларни қайта ишлашни (консерва, томат паста, қуритиш) ташкил этиш </t>
  </si>
  <si>
    <t>2019-2021 йиллар</t>
  </si>
  <si>
    <t xml:space="preserve">Мевани қайта ишлашни (сок,  шарбатлар ва бошқалар)  ташкил этиш </t>
  </si>
  <si>
    <t>Қайта ишланган мева-сабзавот маҳсулотларини қадоқлаш ва ўраш материаллари ишлаб чиқаришни ташкил этиш</t>
  </si>
  <si>
    <t>Етиштирилган мева-сабзавот маҳсулотлари учун  тара-идишлар, пласмас яшиклар ишлаб чиқариш лойиҳасини амалга ошириш.</t>
  </si>
  <si>
    <t xml:space="preserve">Сут маҳсулотларини қайта ишлашни                                                               ташкил этиш </t>
  </si>
  <si>
    <t>Қайта ишланган сут маҳсулотларини қадоқлаш  ва тара идишларини ишлаб  чиқаришни ташкил этиш</t>
  </si>
  <si>
    <t>млн.дона</t>
  </si>
  <si>
    <t xml:space="preserve">Гўшт маҳсулотларини қайта ишлаш (калбаса, сосиска вабошқа)ни ташкил этиш </t>
  </si>
  <si>
    <t>Қандолат маҳсулотлари ишлаб чиқаришни ташкил этиш</t>
  </si>
  <si>
    <t>Нон маҳсулотлари ишлаб чиқаришни ташкил этиш</t>
  </si>
  <si>
    <t>"Амин Инвест Интернейшнл" ҚК</t>
  </si>
  <si>
    <t>Ип-калава, мато ва газлама, тикувчилик маҳсулотлари ва полиэстр тола ишлаб чиқариш</t>
  </si>
  <si>
    <t>минг тонна,
минг тонна,
млн.дона,
минг тонна</t>
  </si>
  <si>
    <t>8,7
2,5
2,0
3,5</t>
  </si>
  <si>
    <t>"Мароқанд текстил тола" МЧЖ</t>
  </si>
  <si>
    <t>Ип-калава ишлаб чиқариш</t>
  </si>
  <si>
    <t xml:space="preserve">"Фармасам имкон" МЧЖ </t>
  </si>
  <si>
    <t>Тикувчилик маҳсулотлари ишлаб чиқариш</t>
  </si>
  <si>
    <t>"Додар Самарқанд" МЧЖ</t>
  </si>
  <si>
    <t>Пайпоқ ишлаб чиқаришни ташкил этиш</t>
  </si>
  <si>
    <t>минг жуфт</t>
  </si>
  <si>
    <t>"Рухшона омад текстил" МЧЖ</t>
  </si>
  <si>
    <t>Гилам ишлаб чикаришни кенгайтириш</t>
  </si>
  <si>
    <t>минг м.кв</t>
  </si>
  <si>
    <t>Капиталбанк</t>
  </si>
  <si>
    <t>Аралаш матолар ишлаб чиқаришни ташкил этиш</t>
  </si>
  <si>
    <t>минг кв.м</t>
  </si>
  <si>
    <t>Пайпоқ маҳсулотлари ишлаб чиқаришни ташкил этиш</t>
  </si>
  <si>
    <t xml:space="preserve">Тайёр кийим-кечаклар ишлаб чиқаришни ташкил этиш </t>
  </si>
  <si>
    <t xml:space="preserve">"Жомбой Пойабзал" МЧЖ </t>
  </si>
  <si>
    <t>Замонавий кушхоналарни ташкил этиш</t>
  </si>
  <si>
    <t>минг бош</t>
  </si>
  <si>
    <t>Терини қайта ишлашни ташкил этиш</t>
  </si>
  <si>
    <t>Пойабзал ишлаб чиқаришни кенгайтириш қилиш</t>
  </si>
  <si>
    <t>"Асир Экспорт" МЧЖ</t>
  </si>
  <si>
    <t>"Сам Пойафзал Экспорт" МЧЖ</t>
  </si>
  <si>
    <t>Чарм-пойабзал маҳсулотлари ишлаб чиқаришни ташкил этиш</t>
  </si>
  <si>
    <t>Чарматторлик маҳсулотлари ишлаб чиқаришни ташкил этиш</t>
  </si>
  <si>
    <t>млинг дона</t>
  </si>
  <si>
    <t>"Тошпулат Савдо Сервис" МЧЖ</t>
  </si>
  <si>
    <t>Пишиқ ғишт ишлаб чикаришни ташкил этиш</t>
  </si>
  <si>
    <t>"Темир Бетон2004" МЧЖ</t>
  </si>
  <si>
    <t>Пишиқ ғишт ишлаб чикаришни кенгайтириш</t>
  </si>
  <si>
    <t>Ипак йули банк</t>
  </si>
  <si>
    <t>"ALI STROY SERVIS" МЧЖ</t>
  </si>
  <si>
    <t>"Sam Ugol Komfort" МЧЖ</t>
  </si>
  <si>
    <t>"Фарангиз қурилиш агро" ХК</t>
  </si>
  <si>
    <t>"Абдувохид сифат  савдо" МЧЖ</t>
  </si>
  <si>
    <t>Пишиқ ғишт ишлаб чиқаришни ташкил этиш</t>
  </si>
  <si>
    <t>"Жомбой яшил чироқлари" МЧЖ</t>
  </si>
  <si>
    <t>Цемент ишлаб чиқаришни ташкил этиш</t>
  </si>
  <si>
    <t>Ўзсаноатқурилиш банк</t>
  </si>
  <si>
    <t>"BMAX BUILDING MATERIALES" МЧЖ</t>
  </si>
  <si>
    <t>Клинкердан цемент махсулотини ишлаб чиқариш</t>
  </si>
  <si>
    <t xml:space="preserve">Хамкор банк </t>
  </si>
  <si>
    <t>Микрокальцит ишлаб чиқаришни кенгайтириш</t>
  </si>
  <si>
    <t>Охак ишлаб чиқаришни ташкил этиш</t>
  </si>
  <si>
    <t>"Бохора Боходировнв" МЧЖ</t>
  </si>
  <si>
    <t>Охак ва цемент ишлаб чиқаришни ташкил этиш</t>
  </si>
  <si>
    <t>ЯТТ "Ёрматов Шавкат"</t>
  </si>
  <si>
    <t>"Темирбетон 2004" МЧЖ</t>
  </si>
  <si>
    <t>Кафель ишлаб чиқаришни ташкил этиш</t>
  </si>
  <si>
    <t>млн.кв.м</t>
  </si>
  <si>
    <t>"Нафосат ФБР" МЧЖ</t>
  </si>
  <si>
    <t xml:space="preserve">Гранитга ишлов беришни ташкил этиш </t>
  </si>
  <si>
    <t>дона</t>
  </si>
  <si>
    <t>"Фирдавс қурилиш сервис" МЧЖ</t>
  </si>
  <si>
    <t>Бетон маҳсулотлари ишлаб чиқариш</t>
  </si>
  <si>
    <t>минг м.куб</t>
  </si>
  <si>
    <t>Гипсокартон ишлаб чиқариш</t>
  </si>
  <si>
    <t>"ПМК-406" МЧЖ</t>
  </si>
  <si>
    <t>Асфалт ишлаб чиқаришни ташкил этиш</t>
  </si>
  <si>
    <t>Турон банк</t>
  </si>
  <si>
    <t>"Жомбой махсус таъмирлаш қурилиш" ХК</t>
  </si>
  <si>
    <t>Темир-бетон маҳсулотлари ишлаб чиқариш</t>
  </si>
  <si>
    <t>"Жомбой лидр строй" МЧЖ</t>
  </si>
  <si>
    <t>млн дона</t>
  </si>
  <si>
    <t>Ташаббускор Пирматов Жўрабек</t>
  </si>
  <si>
    <t>Тайёр бетон маҳсулотлари ишлаб чиқаришни ташки этиш</t>
  </si>
  <si>
    <t>"JV MAN Auto-Uzbekistan" ҚК</t>
  </si>
  <si>
    <t>Автобус рамаси ва уларга бутловчи қисмлар ишлаб чиқариш</t>
  </si>
  <si>
    <t>минг комплект</t>
  </si>
  <si>
    <t>"Ўзавтотрейлер" МЧЖ</t>
  </si>
  <si>
    <t>Янги турдаги махсус техникалар учувн автоцистерна ва прицеплар ишлаб чиқариш</t>
  </si>
  <si>
    <t>400
200</t>
  </si>
  <si>
    <t>"Гранд-2017" МЧЖ</t>
  </si>
  <si>
    <t>Электрошитлар ишлаб чиқариш</t>
  </si>
  <si>
    <t xml:space="preserve">минг дона </t>
  </si>
  <si>
    <t>Маиший техникалар ишлаб чиқариш</t>
  </si>
  <si>
    <t xml:space="preserve">Тиббиётда ишлатиладиган резина тиғим ва алюмин  қопқоқчалар ва (fliipp off)  ишлаб чиқаришни ташкил этиш. </t>
  </si>
  <si>
    <t xml:space="preserve">Тиббиётда ишлатиладиган резина тиғим ва алюмин  қопқоқчаларни қадоқлаш матриаллари ишлаб чиқариш  </t>
  </si>
  <si>
    <t>Дори-дармон воситалари ишлаб чиқаришни ташкил этиш</t>
  </si>
  <si>
    <t>"Райс Продакшн Бизнес" МЧЖ</t>
  </si>
  <si>
    <t>Ширин мия чиқиндиларини қайта ишлаб, дори-дармон воситалари ишлаб чиқаришни ташкил этиш</t>
  </si>
  <si>
    <t>"Замон текстил экспорт" МЧЖ</t>
  </si>
  <si>
    <t>Сунъий чарм тери ишлаб чикаришни ташкил этиш</t>
  </si>
  <si>
    <t>"Самолтингугуртхимя" МЧЖ</t>
  </si>
  <si>
    <t>Олтингугурт ишлаб чиқариш ва қайта ишлаш</t>
  </si>
  <si>
    <t>"Arredo clаssic" МЧЖ</t>
  </si>
  <si>
    <t>Мебель ишлаб чиқаришни кенгайтириш</t>
  </si>
  <si>
    <t>"Сам Оил Зенит" МЧЖ</t>
  </si>
  <si>
    <t>Мотор мойи ишлаб чиқаришни модернизация қилиш</t>
  </si>
  <si>
    <t>Ипотека банк</t>
  </si>
  <si>
    <t>Мойлаш матриаллари (салидол) ишлаб чиқаришни ташкил этиш</t>
  </si>
  <si>
    <t>Пластмасс чиқиндиларидан алтернатив ёқилғи турлари (керосин)ни ишлаб чиқаришни ташкил этиш</t>
  </si>
  <si>
    <t>"Афросиёб дизайн сервис" МЧЖ</t>
  </si>
  <si>
    <t>комплект</t>
  </si>
  <si>
    <t>"Диёра НДА" МЧЖ</t>
  </si>
  <si>
    <t>Мармар ва гранитдан қабр тошлари ишлаб чиқаришни ташкил этиш</t>
  </si>
  <si>
    <t>"Жомбой рубикон" МЧЖ</t>
  </si>
  <si>
    <t>Мол ва парранда чиқиндиларини қайта ишлаб, био ўғитлар  ишлаб чиқариш учун</t>
  </si>
  <si>
    <t>Лойиҳа тармоғи</t>
  </si>
  <si>
    <t>"Галла осиё нон" МЧЖ</t>
  </si>
  <si>
    <t>Аҳолига транспорт хизмати 
кўрсатишни кенгайтириш</t>
  </si>
  <si>
    <t>хизмат</t>
  </si>
  <si>
    <t>Транспорт хизматлари</t>
  </si>
  <si>
    <t>Ташаббускор Пулатов Бекзод</t>
  </si>
  <si>
    <t>Автомобилларни газ тулдириш шахобчаси ташкил этиш</t>
  </si>
  <si>
    <t>Савдо хизматлари</t>
  </si>
  <si>
    <t>Ташаббускор Равшанов Санат</t>
  </si>
  <si>
    <t>Автомобилларга техник хизмат кўрсатиш устахонаси ташкил этиш (мойка, бокс)</t>
  </si>
  <si>
    <t>Ташаббускор Ўразбаев Акмал</t>
  </si>
  <si>
    <t>Компьютерларни ва алоқа ускуналарини таъмирлаш</t>
  </si>
  <si>
    <t>Компютерларни ва маиший товарларни таъмирлаш хизматлари</t>
  </si>
  <si>
    <t>Ташаббускор Азимов Абдурахим</t>
  </si>
  <si>
    <t>Маиший хизмат шахобчаси 
ташкил қилиш</t>
  </si>
  <si>
    <t>Шахсий хизматлар</t>
  </si>
  <si>
    <t>Ташаббускор Абдуқодиров Бехзод</t>
  </si>
  <si>
    <t>Озик-овқат ва ноозиқ овқат махсулотлари  дўкони</t>
  </si>
  <si>
    <t xml:space="preserve">Ташаббускор Ходжақулов Самижон </t>
  </si>
  <si>
    <t>Пайнет хизмати</t>
  </si>
  <si>
    <t>Молия хизматлари</t>
  </si>
  <si>
    <t>Ташаббукор Ганиев Аскар</t>
  </si>
  <si>
    <t>Компьютер дастурлаштириш хизматини ташкил қилиш</t>
  </si>
  <si>
    <t>Алоқа ва ахборотлаштириш хизматлари</t>
  </si>
  <si>
    <t>"NIZOMJON SAIDRASUL" XUSUSIY KORXONASI</t>
  </si>
  <si>
    <t>Автомобил ва қишлок хўжалик техникасини тамирлаш</t>
  </si>
  <si>
    <t>Ташаббускор Хасанов Улуғбек</t>
  </si>
  <si>
    <t>Овкатланиш хизматини 
ривожлантириш (кафе)</t>
  </si>
  <si>
    <t>Яшаш ва умумий овқатланиш хизматлари</t>
  </si>
  <si>
    <t xml:space="preserve">Ташаббускор Эшанкулов Данакул </t>
  </si>
  <si>
    <t>Кўнгилочар ва спорт анжомларининг ижара ва прокати хизмати</t>
  </si>
  <si>
    <t>Бошқа турдаги хизматлар</t>
  </si>
  <si>
    <t>Ташаббускор Гулов Бахрон</t>
  </si>
  <si>
    <t>Сартарошхона</t>
  </si>
  <si>
    <t>"Райхона ва Гулрух" ХК</t>
  </si>
  <si>
    <t>Ахолига транспорти кўрастиш хизматини ташкил этиш</t>
  </si>
  <si>
    <t>"Венера УНП"  ХК</t>
  </si>
  <si>
    <t>Овкатланиш хизматини 
ривожлантириш</t>
  </si>
  <si>
    <t>"Истамкулов Фаррух" ХК</t>
  </si>
  <si>
    <t>Ташаббускор Ибрагимова Гулсара</t>
  </si>
  <si>
    <t>Стоматалогия хизматини 
ташкил этиш</t>
  </si>
  <si>
    <t>Соғлиқни сақлаш соҳасидаги хизматлар</t>
  </si>
  <si>
    <t>Ташаббускор Тугалов Алишер</t>
  </si>
  <si>
    <t>Пайнет ва интернет хизматларини
ташкил этиш</t>
  </si>
  <si>
    <t>"Ал-Нажим" МЧЖ</t>
  </si>
  <si>
    <t>Логистика макази</t>
  </si>
  <si>
    <t>"Анор транс" МЧЖ</t>
  </si>
  <si>
    <t>Юк ва йўловчи ташаш хизмати ташкил қилиш</t>
  </si>
  <si>
    <t>ЯТТ "Нарзиев Элбек"</t>
  </si>
  <si>
    <t>Озиқ-овқат ва ноозиқ-овқат дўкони</t>
  </si>
  <si>
    <t xml:space="preserve">Ташаббускор Максудова Зарина </t>
  </si>
  <si>
    <t>Тўй маросимлар либосларини ижарага беришни ташкил этиш</t>
  </si>
  <si>
    <t>Ижара ва прокат хизматлари</t>
  </si>
  <si>
    <t xml:space="preserve">Ташаббусор Довудхон Асадов </t>
  </si>
  <si>
    <t>Умумий овкатланишни ташкил этиш</t>
  </si>
  <si>
    <t>Ташаббускор Артикова Анвар</t>
  </si>
  <si>
    <t>Савдо мажмуаси</t>
  </si>
  <si>
    <t>Маиший хизмат мажмуаси ташкил этиш</t>
  </si>
  <si>
    <t>ЯТТ "Абдуллаев Самад Бектемирович"</t>
  </si>
  <si>
    <t>ЯТТ "Uktamov Shoxzod"</t>
  </si>
  <si>
    <t>Пайнет ва интернет хизмати</t>
  </si>
  <si>
    <t>Ташаббускор Хўжақулов Шавкат</t>
  </si>
  <si>
    <t>Савдо ва маиший хизмат мажмуаси</t>
  </si>
  <si>
    <t>Ташаббускор Ғаниева Гавҳар</t>
  </si>
  <si>
    <t>Ташаббускор Умарова Жамила</t>
  </si>
  <si>
    <t>Мини футбол, гимнастика, тренажёр зали ташкил этиш</t>
  </si>
  <si>
    <t xml:space="preserve">ЯИИ "Холмуродов Максуд" </t>
  </si>
  <si>
    <t>Қурилиш материаллари сотиш дўкон</t>
  </si>
  <si>
    <t>"Нигина Носирова Ш.Х.Н" МЧЖ</t>
  </si>
  <si>
    <t>Дорихона ташкил этиш</t>
  </si>
  <si>
    <t>Ташаббускор Холмуродов Максуд</t>
  </si>
  <si>
    <t xml:space="preserve">Қурилиш материалларини савдоси </t>
  </si>
  <si>
    <t>"SHEROZ XOSILOV ZSX" ХК</t>
  </si>
  <si>
    <t>Ташаббускор Мухаммадиев Олим</t>
  </si>
  <si>
    <t>Ташаббускор Жамилова Махбуба</t>
  </si>
  <si>
    <t>Ташаббускор Камалов Санжар</t>
  </si>
  <si>
    <t>Ташаббускор Якубов Сирожиддин</t>
  </si>
  <si>
    <t>Ташаббускор Курбанова Бахора</t>
  </si>
  <si>
    <t>Ташаббускор Халилов Акбарали</t>
  </si>
  <si>
    <t>Меъморчилик соҳасидаги маслаҳат хизматлари (баъдиий безаш)</t>
  </si>
  <si>
    <t>Меъморчилик, муҳандислик изланишлари, техник синовлар ва тахлил соҳасидаги хизматлар</t>
  </si>
  <si>
    <t>Ташаббускор Мансуров Мандалин</t>
  </si>
  <si>
    <t>"Жасур Санжар Савдо" МЧЖ</t>
  </si>
  <si>
    <t>"MADINABONU MILLIY TAOMLARI" ОК</t>
  </si>
  <si>
    <t>"OZODA-XILOLA LAZZAT" ХК</t>
  </si>
  <si>
    <t>Ташаббускор Эсонов Жўрабек</t>
  </si>
  <si>
    <t>Автомобиллар савдо комплекси</t>
  </si>
  <si>
    <t>Ташаббускор Эшқувватов Зоир</t>
  </si>
  <si>
    <t>Болалар боғчаси  (50 ўринли)</t>
  </si>
  <si>
    <t>Таълим хизматлари</t>
  </si>
  <si>
    <t>Ташаббускор Бўронов Бегзод</t>
  </si>
  <si>
    <t xml:space="preserve">ЯТТ "САНАКУЛОВ УКТАМ" </t>
  </si>
  <si>
    <t>Маиший техникалари сотиш дўкони</t>
  </si>
  <si>
    <t xml:space="preserve">ЯТТ Амриева Зарифабону </t>
  </si>
  <si>
    <t>Гўзаллик салони ташкил этиш</t>
  </si>
  <si>
    <t>ЯТТ Муродова Зарифа</t>
  </si>
  <si>
    <t>Қурилиш материаллари дўкони</t>
  </si>
  <si>
    <t>Ташаббускор Юсупов Мусурман</t>
  </si>
  <si>
    <t>Ветеринария хизмати объектини ташкил этиш</t>
  </si>
  <si>
    <t>"EKO LIDER" МЧЖ</t>
  </si>
  <si>
    <t>Хусусий клиника ташкил этиш</t>
  </si>
  <si>
    <t>"QORA-GAVXAR-OYBEK" МЧЖ</t>
  </si>
  <si>
    <t>Аҳолига тарнспорт хизматлари кўрсатиш</t>
  </si>
  <si>
    <t>"Охунжон -фарм" МЧЖ</t>
  </si>
  <si>
    <t>Дорихона</t>
  </si>
  <si>
    <t>"Жамилжон Барака Сервис" МЧЖ</t>
  </si>
  <si>
    <t>Транспорт хизмати ташкил этиш</t>
  </si>
  <si>
    <t>"Саричашма Ишончи" ОК</t>
  </si>
  <si>
    <t>Хаммом</t>
  </si>
  <si>
    <t>Ташаббускор Жонрид Саматов</t>
  </si>
  <si>
    <t>Қурилиш материаллари дўкони ташкил этиш</t>
  </si>
  <si>
    <t>"Рохила Барака Савдо" ОК</t>
  </si>
  <si>
    <t>Тўй ва маросимлар маскани ташкил этиш</t>
  </si>
  <si>
    <t>Ташаббускор Хўрозов Бекзод</t>
  </si>
  <si>
    <t>Алоқа хизмати</t>
  </si>
  <si>
    <t xml:space="preserve">Ташаббускор Абдуллаев Самад Бектемирович </t>
  </si>
  <si>
    <t>Озиқ-овқат ва ноозиқ-овақат дўкони</t>
  </si>
  <si>
    <t xml:space="preserve">Ташаббускор Нарзиев Элбек </t>
  </si>
  <si>
    <t>Ташаббускор Turdibayeva Оydin Кuvandikovna</t>
  </si>
  <si>
    <t>"Рустамова Дилфуза" МЧЖ</t>
  </si>
  <si>
    <t xml:space="preserve">Чакана савдо хизмати </t>
  </si>
  <si>
    <t>Ташаббускор Шодмонов Фозил</t>
  </si>
  <si>
    <t>Ташаббускор Исроилов Азиз</t>
  </si>
  <si>
    <t>Мехмонхон хизматини 
ташкил этиш</t>
  </si>
  <si>
    <t>Ташаббускор Ахмедов Шокир</t>
  </si>
  <si>
    <t>Ташаббускори тадбиркор Хамраева Наргиза</t>
  </si>
  <si>
    <t>Ташаббускори тадбиркор Мажидов Шахбоз</t>
  </si>
  <si>
    <t>Ташаббускор Саидов Миргиёс</t>
  </si>
  <si>
    <t>савдо дўконини ташкил этиш</t>
  </si>
  <si>
    <t>Ташаббускор Ахмедов Ғолиб</t>
  </si>
  <si>
    <t>Ташаббускор Эгамназаров Бердикул</t>
  </si>
  <si>
    <t>Ташаббускор Абдиев Закиржон</t>
  </si>
  <si>
    <t>савдо мажмуасини ташкил этиш</t>
  </si>
  <si>
    <t>Ташаббускор Абдиев Муса</t>
  </si>
  <si>
    <t>Дори-дармон воситаларини 
сотиш нуқтаси ташкил этиш</t>
  </si>
  <si>
    <t xml:space="preserve">Ташаббускор Азамова Саодат </t>
  </si>
  <si>
    <t xml:space="preserve">Автомобилларга техник хизмат кўрсатиш устахонаси ташкил этиш </t>
  </si>
  <si>
    <t>Ташаббускор Болтаев Асомиддин</t>
  </si>
  <si>
    <t>Ўқув марказлари</t>
  </si>
  <si>
    <t>Ташаббускор Хамзаева Гулчера</t>
  </si>
  <si>
    <t>Хусусий болалар боғчаси</t>
  </si>
  <si>
    <t>Ташаббускор Омонов Жахонгир</t>
  </si>
  <si>
    <t>"Садаф" ХК</t>
  </si>
  <si>
    <t>Соғлиқни тиклаш муассаси
ташкил этиш</t>
  </si>
  <si>
    <t>Ташаббускор Рахмонова Нодира</t>
  </si>
  <si>
    <t>Видеоёзувлар ва дисклар прокати</t>
  </si>
  <si>
    <t>Ташаббускор Жумаева Ирода</t>
  </si>
  <si>
    <t>Ташаббускор Умиров Насим</t>
  </si>
  <si>
    <t>Ташаббускор Намозова Диларом</t>
  </si>
  <si>
    <t>Ташаббускор Бердиярова Сожида</t>
  </si>
  <si>
    <t>Ташаббускор Умматов Тулкин</t>
  </si>
  <si>
    <t>Ташаббускор Мамадалиев Бахром</t>
  </si>
  <si>
    <t>Спорт, дам олишни ва кўнгил очишни ташкил этиш</t>
  </si>
  <si>
    <t>Ташаббускор Қулиев Абдурахмон</t>
  </si>
  <si>
    <t xml:space="preserve">"FARMASAM IMKON" </t>
  </si>
  <si>
    <t xml:space="preserve">Соғлиқни сақлаш соҳасидаги хизматлар </t>
  </si>
  <si>
    <t>"Archazor Savdo" ХК</t>
  </si>
  <si>
    <t>"Жавохирбек Бахт сервис" ХК</t>
  </si>
  <si>
    <t xml:space="preserve">Ташаббускор Аджиева Дилфуза </t>
  </si>
  <si>
    <t xml:space="preserve">Пайнет ва интернет хизмати </t>
  </si>
  <si>
    <t>Ташаббускор Бегматов Шероз</t>
  </si>
  <si>
    <t xml:space="preserve">Болалар боғчаси </t>
  </si>
  <si>
    <t>Ташаббускор Ортиков Ориф</t>
  </si>
  <si>
    <t>Ташаббускор Икромов Акбар</t>
  </si>
  <si>
    <t>Ташаббускор тадбиркор Рузиев Собир</t>
  </si>
  <si>
    <t>Ташаббускор Бахрамов Уткир</t>
  </si>
  <si>
    <t xml:space="preserve">Озиқ-овқат ва ноозиқ-овқатлар дўконини ташкил этиш </t>
  </si>
  <si>
    <t>Ташаббускор Беккулова Феруза</t>
  </si>
  <si>
    <t>Ташаббускор Тошбеков Учкун</t>
  </si>
  <si>
    <t>Ташаббускор Урунов Нормамат</t>
  </si>
  <si>
    <t>Ташаббускор Ачилова Марифат</t>
  </si>
  <si>
    <t>Ташаббускор Холикулов Хамза</t>
  </si>
  <si>
    <t>Ташаббускор Ибрагимов Холмамат</t>
  </si>
  <si>
    <t>Ташаббускор Ахмедов Уктамжон</t>
  </si>
  <si>
    <t>Ташаббускор Зайниева Дилноза</t>
  </si>
  <si>
    <t>Реклама ва полиграфия хизматини 
кенгайтириш</t>
  </si>
  <si>
    <t>Ташаббускор Хамраев Фахриддин</t>
  </si>
  <si>
    <t>Ташаббускор Мелиева Жамила</t>
  </si>
  <si>
    <t>Ташаббускор Аблакулов Илгор</t>
  </si>
  <si>
    <t>Ташаббускор Чаллаева Саодат</t>
  </si>
  <si>
    <t>Ташаббускор Улугов Олимжон</t>
  </si>
  <si>
    <t>Ташаббускор Юлдашев Алисаид</t>
  </si>
  <si>
    <t>Ташаббускор Эгамбердиев Отабек</t>
  </si>
  <si>
    <t>Меъморчилик соҳасидаги маслаҳат хизматлари (қурилиш хизмати)</t>
  </si>
  <si>
    <t>Ташаббускор Хамраев Ғуломжон</t>
  </si>
  <si>
    <t>Риэлторлик хизмати</t>
  </si>
  <si>
    <t>Ташаббускор Узоқов Баходир</t>
  </si>
  <si>
    <t>Тўйхона ташкил этиш</t>
  </si>
  <si>
    <t>Ташаббускор Зоиров Равшан</t>
  </si>
  <si>
    <t>Ташаббускор Бердонов Боходир</t>
  </si>
  <si>
    <t>Марказий банк ва тижорат банклари</t>
  </si>
  <si>
    <t>9 та минибанк ташкил этиш</t>
  </si>
  <si>
    <t>3 та махсус касса ташкил этиш</t>
  </si>
  <si>
    <t>3 та сайёр касса ташкил этиш</t>
  </si>
  <si>
    <t>3 та халқаро пул ўтказмалар ташкил этиш</t>
  </si>
  <si>
    <t>"Темуржон агро сервис" Ф/Х</t>
  </si>
  <si>
    <t xml:space="preserve">Паррандачилик хўжалиги </t>
  </si>
  <si>
    <t>Қишлоқ хўжалиги</t>
  </si>
  <si>
    <t>шундан: паррандачилик</t>
  </si>
  <si>
    <t>"Арта" МЧЖ</t>
  </si>
  <si>
    <t>JOMBOY AGRO VET KOMPLEKS Ф/Х</t>
  </si>
  <si>
    <t>Қорамолчилик хўжалиги</t>
  </si>
  <si>
    <t>шундан: йирик шохли корамол</t>
  </si>
  <si>
    <t>бош</t>
  </si>
  <si>
    <t>"Ситорахон тилло балиқлари"Ф/Х</t>
  </si>
  <si>
    <t>Балиқчилик хўжалигини ташкил этиш</t>
  </si>
  <si>
    <t>Балиқчиликни ривожлантириш</t>
  </si>
  <si>
    <t>гектар</t>
  </si>
  <si>
    <t>"Шахбозбек даласи" ФХ</t>
  </si>
  <si>
    <t>к</t>
  </si>
  <si>
    <t>"Хайирли баракали чорвадор" ФХ</t>
  </si>
  <si>
    <t xml:space="preserve">
“Голд Платан” Х/К
</t>
  </si>
  <si>
    <t>Иссиқхоналар ташкил этиш</t>
  </si>
  <si>
    <t>шундан: иссиқхона</t>
  </si>
  <si>
    <t>"Парвиз Азиз лазиз" Х/К</t>
  </si>
  <si>
    <t>Музлатгичли омборхона</t>
  </si>
  <si>
    <t>музхона</t>
  </si>
  <si>
    <t>ЯТТ "Маматов Элёр"</t>
  </si>
  <si>
    <t>Қуёнчиликни ривожлантириш</t>
  </si>
  <si>
    <t>Қуёнчилик хўжалитги</t>
  </si>
  <si>
    <t xml:space="preserve">“САГ Агро” МЧЖ </t>
  </si>
  <si>
    <t>Интенсив боғ кўчатчилиги ташкил этиш</t>
  </si>
  <si>
    <t>Боғдорчилик</t>
  </si>
  <si>
    <t>Иссиқхоналар ташкил этиш (лабаратория усулида мевали дарахтлар кўчатлари етиштириш)</t>
  </si>
  <si>
    <t>Иссиқхоналар ташкил этиш (гул кўчатлари етиштириш)</t>
  </si>
  <si>
    <t>Заржон Мунис ХК</t>
  </si>
  <si>
    <t>"JOMBOY-ESTON CHORVASI" Ф/Х</t>
  </si>
  <si>
    <t>"QORA ARIQ DALASI"Ф/Х</t>
  </si>
  <si>
    <t>"JOMBOY ZABARDASTLARI" Ф/Х</t>
  </si>
  <si>
    <t>"Жомбой борлоқ" МЧЖ</t>
  </si>
  <si>
    <t xml:space="preserve">"Зарафшон асали" Ф/Х </t>
  </si>
  <si>
    <t>Асаларичиликни ривожлантириш</t>
  </si>
  <si>
    <t>Асаларичилик</t>
  </si>
  <si>
    <t>қути</t>
  </si>
  <si>
    <t>"Турсунов Ражаб"Д/Х</t>
  </si>
  <si>
    <t xml:space="preserve"> "Самарканд Агро Экспорт" МЧЖ</t>
  </si>
  <si>
    <t>Интенсив боғ ташкил этиш</t>
  </si>
  <si>
    <t>"Кунгирот агро интенсив" Ф/Х</t>
  </si>
  <si>
    <t>"Каракасмок агро даласи" Ф/Х</t>
  </si>
  <si>
    <t>"Мароқанд мева-сабзавот" МЧЖ</t>
  </si>
  <si>
    <t>"Бахтиёр" Ф/Х</t>
  </si>
  <si>
    <t>"Фарход Ашуров боғлари" Ф/Х</t>
  </si>
  <si>
    <t>"Яшам Эркоплан" МЧЖ</t>
  </si>
  <si>
    <t>х</t>
  </si>
  <si>
    <t>"Жомбой Барака саховати" МЧЖ</t>
  </si>
  <si>
    <t>Доривор ўсимликлар (чаканда, наматак ва ҳ.к)   етиштириш</t>
  </si>
  <si>
    <t>аниқланмоқда</t>
  </si>
  <si>
    <t>шундан: Гидрапоника</t>
  </si>
  <si>
    <t xml:space="preserve">Паррандачилик хўжалиги (гўшт йўналишида) </t>
  </si>
  <si>
    <t xml:space="preserve">Паррандачилик хўжалиги (тухум йўналишида) </t>
  </si>
  <si>
    <t>Ташаббускор Махмудова Мавлуда</t>
  </si>
  <si>
    <t>"Хўжа-т" Ф/Х</t>
  </si>
  <si>
    <t>"Сардорхон тилло балиқлари"Ф/Х</t>
  </si>
  <si>
    <t>"Хайрли баракали чорвадор" Ф/Х</t>
  </si>
  <si>
    <t>"Олим хидоятов боғлари"Ф/Х</t>
  </si>
  <si>
    <t>“Ньюлай Агро” МЧЖ</t>
  </si>
  <si>
    <t xml:space="preserve"> "Мароканд мева-сабзавот" МЧЖ</t>
  </si>
  <si>
    <t>Жомбой Давлат ўрмон хўжалиги</t>
  </si>
  <si>
    <t>Доривор ўсимликлар етиштириш</t>
  </si>
  <si>
    <t>Доривор ўсимликлар</t>
  </si>
  <si>
    <t>Мевалаи ва манзарали кўчат етиштиришни ташкил этиш</t>
  </si>
  <si>
    <t>Кўчатчилик</t>
  </si>
  <si>
    <t>"FERUZ AZAMATOVICH"Ф/Х</t>
  </si>
  <si>
    <t>Тумандаги мавжуб қорамолчилик хўжаликларидаги мавжуд маҳаллий зотли молларни наслли молларга айлантириш</t>
  </si>
  <si>
    <t>Эчкичиликни ривожлантириш</t>
  </si>
  <si>
    <t>шундан:эчкичилик</t>
  </si>
  <si>
    <t>Логистика маркази</t>
  </si>
  <si>
    <t xml:space="preserve">Логистика </t>
  </si>
  <si>
    <t>озиқ-овқат саноат</t>
  </si>
  <si>
    <t>Енгил саноат</t>
  </si>
  <si>
    <t>чарм-пойабзал</t>
  </si>
  <si>
    <t>Қурилиш  матриаллар</t>
  </si>
  <si>
    <t>Машина созлик</t>
  </si>
  <si>
    <t>Электр</t>
  </si>
  <si>
    <t>Фарпмасефт</t>
  </si>
  <si>
    <t>Бошқа</t>
  </si>
  <si>
    <t>Саноат</t>
  </si>
  <si>
    <t>тармоги</t>
  </si>
  <si>
    <t>2019 йилда</t>
  </si>
  <si>
    <t>2020 йилда</t>
  </si>
  <si>
    <t>2021 йилда</t>
  </si>
  <si>
    <t>Лойиҳа сони</t>
  </si>
  <si>
    <t>хорижий инвестиция 
минг долл</t>
  </si>
  <si>
    <t>Жами</t>
  </si>
  <si>
    <t>шу жумладан</t>
  </si>
  <si>
    <t>Т/р</t>
  </si>
  <si>
    <t>Туман бўйича жами:</t>
  </si>
  <si>
    <t>Иссиқхона ташкил этиш</t>
  </si>
  <si>
    <t>Чорвачилик хўжалигини ташкил қилиш</t>
  </si>
  <si>
    <t>Паррандачилик хўжалигини ташкил қилиш</t>
  </si>
  <si>
    <t>Текстил ва тўқимачилик саноати</t>
  </si>
  <si>
    <t>Қурилиш  матриаллари саноати</t>
  </si>
  <si>
    <t>Машина созлик саноат</t>
  </si>
  <si>
    <t>озиқ-овқат саноати</t>
  </si>
  <si>
    <t>Фармацефтика саноати</t>
  </si>
  <si>
    <t>Чарм пойабзал маҳсулотларини саноати</t>
  </si>
  <si>
    <t>Электротехника саноати</t>
  </si>
  <si>
    <t>Бошқа турдаги саноат маҳсулотлари</t>
  </si>
  <si>
    <t>Саноат маҳсулотларини ишлаб чиқариш</t>
  </si>
  <si>
    <t>Хизматлар кўрсатиш ва сервис</t>
  </si>
  <si>
    <t>шу жумладан:</t>
  </si>
  <si>
    <t>Лойиҳа йўналиши</t>
  </si>
  <si>
    <t>Лойиҳа умумий қиймати 
(млн. сўмда)</t>
  </si>
  <si>
    <t>Банк кредити</t>
  </si>
  <si>
    <t>Иш ўрни</t>
  </si>
  <si>
    <t>Банклар номи</t>
  </si>
  <si>
    <t>Тармоқлар бўйича</t>
  </si>
  <si>
    <t>Саноат махсулотларини ишлаб чиқариш лойиҳаси</t>
  </si>
  <si>
    <t>Хизмат кўрсатиш ва сервис соҳасида</t>
  </si>
  <si>
    <t>Қишлоқ хўжалиги йўналишида</t>
  </si>
  <si>
    <t>Микрокредит банк</t>
  </si>
  <si>
    <t>Саноат йўналишида</t>
  </si>
  <si>
    <t>Хизматлар кўрсатиш йўналишида</t>
  </si>
  <si>
    <t>Қишлоқ хўжалигини ривожлантириш йўналишида</t>
  </si>
  <si>
    <t>Лоийҳа йўналиши</t>
  </si>
  <si>
    <t>Йиллик қуввати</t>
  </si>
  <si>
    <t>молиялаштриш манбаси:</t>
  </si>
  <si>
    <t>Жомбой туманининг 2019-2021 йилларда ижтимоий-иқтисодий ривожлантириш бўйича 3 йиллик портфелидаги Саноат, хизмат кўрсатиш ва сервис ҳамда қишлоқ 
хўжалиги йўналишидаги лойиҳаларнинг
МАНЗИЛЛИ РЎЙХАТИ</t>
  </si>
  <si>
    <t xml:space="preserve">Жомбой туманининг 2019-2021 йилларда саноатни ривожлантириш бўйича 3 йиллик портфелидаги лойиҳаларнинг                                                                                                                                                                                                                     </t>
  </si>
  <si>
    <t>МАНЗИЛЛИ РЎЙХАТИ</t>
  </si>
  <si>
    <t>Йиллик ишлаб чиқариш қуввати</t>
  </si>
  <si>
    <t>Шу жумладан:</t>
  </si>
  <si>
    <t>Жами туман бўйича</t>
  </si>
  <si>
    <t>1. Озиқ-овқат маҳсулотлари ишлаб чиқариш саноати</t>
  </si>
  <si>
    <t>Жами (26 та)</t>
  </si>
  <si>
    <t>2019 йил сентябр</t>
  </si>
  <si>
    <t>93-355-69-61   Мухитдин</t>
  </si>
  <si>
    <t>2019 йил октябр</t>
  </si>
  <si>
    <t>2019 йил март</t>
  </si>
  <si>
    <t>2019 йил август</t>
  </si>
  <si>
    <t>2019 йил июл</t>
  </si>
  <si>
    <t>2019 йил феврал</t>
  </si>
  <si>
    <t>Агробанк</t>
  </si>
  <si>
    <t>2019 йил  март</t>
  </si>
  <si>
    <t>2020 йил июл</t>
  </si>
  <si>
    <t>2020 йил сентябр</t>
  </si>
  <si>
    <t>2020 йил июн</t>
  </si>
  <si>
    <t>Халқ банк</t>
  </si>
  <si>
    <t>2020 йил март</t>
  </si>
  <si>
    <t>99893-725-11-46 Элёр</t>
  </si>
  <si>
    <t>2021 йил август</t>
  </si>
  <si>
    <t>2021 йил март</t>
  </si>
  <si>
    <t>90-213-88-75  Фарход</t>
  </si>
  <si>
    <t>2.Енгил саноат маҳсулотлари ишлаб чиқариш саноати</t>
  </si>
  <si>
    <t>Жами (8 та)</t>
  </si>
  <si>
    <t>2019 йил                май</t>
  </si>
  <si>
    <t>2019 йил декабр</t>
  </si>
  <si>
    <t>3. Чарм маҳсулотлари ишлаб чиқариш саноати</t>
  </si>
  <si>
    <t>Жами (7 та)</t>
  </si>
  <si>
    <t>Асакабанк</t>
  </si>
  <si>
    <t>2019 йил июн</t>
  </si>
  <si>
    <t>93-703-77-99 Иброхим</t>
  </si>
  <si>
    <t>2020 йил май</t>
  </si>
  <si>
    <t>4. Табиий минерал ресурслардан самарали фойдаланиш орқали замонавий қурилиш материаллари ишлаб чиқариш лойиҳалари</t>
  </si>
  <si>
    <t>Жами (21 та)</t>
  </si>
  <si>
    <t>2020 йил август</t>
  </si>
  <si>
    <t>2018 йил август</t>
  </si>
  <si>
    <t>97-920-36-60 Азамат</t>
  </si>
  <si>
    <t>2018 йил июн</t>
  </si>
  <si>
    <t>Хамкор банк (Тош.шах.фил-ли)</t>
  </si>
  <si>
    <t>2018 йил сентябр</t>
  </si>
  <si>
    <t>2021 йил май</t>
  </si>
  <si>
    <t xml:space="preserve"> Халк банк</t>
  </si>
  <si>
    <t>Қишлоққурилиш банк</t>
  </si>
  <si>
    <t>Микрокредит        банк</t>
  </si>
  <si>
    <t>2019 йил апрел</t>
  </si>
  <si>
    <t>2021йил май</t>
  </si>
  <si>
    <t>5. Машинасозлик саноати</t>
  </si>
  <si>
    <t>Жами (2 та)</t>
  </si>
  <si>
    <t>6. Электротехника саноати</t>
  </si>
  <si>
    <t>7. Фармацевтика материаллари ишлаб чиқариш лойиҳалари</t>
  </si>
  <si>
    <t>Жами (4 та)</t>
  </si>
  <si>
    <t>2018 август</t>
  </si>
  <si>
    <t>273-55-71  Одил</t>
  </si>
  <si>
    <t>8. Бошқа саноат тармоқлари</t>
  </si>
  <si>
    <t>Жами (9 та)</t>
  </si>
  <si>
    <t>2018 йил май</t>
  </si>
  <si>
    <t>2021 йил октябр</t>
  </si>
  <si>
    <t>91-535-33-33  Нажмиддин</t>
  </si>
  <si>
    <t>Ҳамкор банк</t>
  </si>
  <si>
    <t xml:space="preserve">Жомбой туманининг 2019-2021 йилларда хизмат кўрсатиш ва сервис соҳасини ривожлантириш бўйича                                                                                                                                                                                                                      </t>
  </si>
  <si>
    <t>Лойиҳанинг ташаббускори</t>
  </si>
  <si>
    <t>Лойиҳанинг номи</t>
  </si>
  <si>
    <t xml:space="preserve">Лойиҳанинг йўналиши </t>
  </si>
  <si>
    <t>Лойиҳа умумий қиймати, (млн.сўм)</t>
  </si>
  <si>
    <t>Шу жумладан, молиялаштириш ианбааси:</t>
  </si>
  <si>
    <t>Хизмат кўрсатувчи банк</t>
  </si>
  <si>
    <t>Ўлчов бирлиги</t>
  </si>
  <si>
    <t>Ўз маблағлари</t>
  </si>
  <si>
    <t>Тижорат банклари кредитлари</t>
  </si>
  <si>
    <t>Хорижий инвестиция (минг долл)</t>
  </si>
  <si>
    <t>2019 йил  жами - 51 та лойиҳа</t>
  </si>
  <si>
    <t>Микрокредитбанк</t>
  </si>
  <si>
    <t>2020 - йил жами 37 та лойиҳа</t>
  </si>
  <si>
    <t>Хамкорбанк</t>
  </si>
  <si>
    <t>2021 йил жами 32 та лойиҳа</t>
  </si>
  <si>
    <t>2019-2021  йилларда Жомбой туманида қишлоқ хўжалиги соҳаларини ривожлантиришга оид концепция лойиҳаларнинг
МАНЗИЛЛИ РЎЙХАТИ</t>
  </si>
  <si>
    <t>Шаҳар ва туманлар номи</t>
  </si>
  <si>
    <t>Лойиҳа 
ташаббускорлари</t>
  </si>
  <si>
    <t>Йўналиш</t>
  </si>
  <si>
    <t>Лойиҳа тармоқлари</t>
  </si>
  <si>
    <t>Ўлчов 
бирлиги</t>
  </si>
  <si>
    <t>Натурал 
қийматда</t>
  </si>
  <si>
    <t>Лойиҳанинг 
умумий 
қиймати,
(млн сўм)</t>
  </si>
  <si>
    <t>Ўз 
маблағ-
лари</t>
  </si>
  <si>
    <t>Банк кредитлари</t>
  </si>
  <si>
    <t>Ишга 
тушириш 
муддати</t>
  </si>
  <si>
    <t>Иш 
ўринлари</t>
  </si>
  <si>
    <t>жами лойиҳалар сони 51 та</t>
  </si>
  <si>
    <t>Шундан:  2019 йилда 15 та лойиҳа</t>
  </si>
  <si>
    <t>Жомбой тумани</t>
  </si>
  <si>
    <t>Қишлоққўрилиш банк</t>
  </si>
  <si>
    <t>Шундан:  2020 йилда 17  та лойиҳа</t>
  </si>
  <si>
    <t>Алоқабанк</t>
  </si>
  <si>
    <t>банк карши</t>
  </si>
  <si>
    <t>трастбанк</t>
  </si>
  <si>
    <t>Вил миллий банк</t>
  </si>
  <si>
    <t>Шундан:  2021 йилда 19 та лойиҳа</t>
  </si>
  <si>
    <r>
      <t xml:space="preserve">Хорижий 
инвестици-
ялар </t>
    </r>
    <r>
      <rPr>
        <i/>
        <sz val="12"/>
        <rFont val="Times New Roman"/>
        <family val="1"/>
        <charset val="204"/>
      </rPr>
      <t>(минг.доллар)</t>
    </r>
  </si>
  <si>
    <r>
      <t xml:space="preserve">Жомбой туманини ижтимоий-иқтисодий ривожлантириш бўйича уч йиллик лойиҳалар 
портфелидаги лойиҳалар тўғрисида 
ЙИҒМА МАЪЛУМОТ
</t>
    </r>
    <r>
      <rPr>
        <i/>
        <sz val="22"/>
        <rFont val="Times New Roman"/>
        <family val="1"/>
        <charset val="204"/>
      </rPr>
      <t>(тижорат банклари кесимида)</t>
    </r>
  </si>
  <si>
    <t>1.10-Жадвал</t>
  </si>
  <si>
    <t>2019-2021 йилларда Тайлоқ туманини ижтимоий-иқтисодий ривожлантириш бўйича саноат йўналишидаги лойиҳалар
ПОРТФЕЛИ</t>
  </si>
  <si>
    <t>2019-2021 йилларда ТАЙЛОК туманини ижтимоий-иқтисодий ривожлантириш бўйича лойиҳалар
ЙИҒМА ПОРТФЕЛИ</t>
  </si>
  <si>
    <t>2019-2021 йилларда Тайлок туманида қишлоқ хўжалиги йўналишидаги лойиҳалар
ПОРТФЕЛИ</t>
  </si>
  <si>
    <t>Боғдорчилик хўжалигини ташкил этиш</t>
  </si>
  <si>
    <t>Қуёнчилик хўжалитгини ташкил этиш</t>
  </si>
  <si>
    <t>Музлаткичли омборхоналар ташкил этиш</t>
  </si>
  <si>
    <t>шундан:қўйчилик</t>
  </si>
  <si>
    <t>Узумчилик хўжалигини ташкил этиш</t>
  </si>
  <si>
    <t>Кўчатчиликни ташкил этиш</t>
  </si>
  <si>
    <t>2019-2021 йилларда хизмат кўрсатиш ва сервис йўналишидаги лойиҳалар
ПОРТФЕЛИ</t>
  </si>
  <si>
    <t>Кўмас мул</t>
  </si>
</sst>
</file>

<file path=xl/styles.xml><?xml version="1.0" encoding="utf-8"?>
<styleSheet xmlns="http://schemas.openxmlformats.org/spreadsheetml/2006/main">
  <numFmts count="8">
    <numFmt numFmtId="43" formatCode="_-* #,##0.00_р_._-;\-* #,##0.00_р_._-;_-* &quot;-&quot;??_р_._-;_-@_-"/>
    <numFmt numFmtId="164" formatCode="_-* #,##0.00\ _₽_-;\-* #,##0.00\ _₽_-;_-* &quot;-&quot;??\ _₽_-;_-@_-"/>
    <numFmt numFmtId="165" formatCode="0.0"/>
    <numFmt numFmtId="166" formatCode="#,##0.0"/>
    <numFmt numFmtId="167" formatCode="#,##0.0_ ;[Red]\-#,##0.0\ "/>
    <numFmt numFmtId="168" formatCode="\ #,##0.0;\-0;\ "/>
    <numFmt numFmtId="169" formatCode="_-* #,##0.0_р_._-;\-* #,##0.0_р_._-;_-* &quot;-&quot;?_р_._-;_-@_-"/>
    <numFmt numFmtId="170" formatCode="_-* #,##0\ _₽_-;\-* #,##0\ _₽_-;_-* &quot;-&quot;??\ _₽_-;_-@_-"/>
  </numFmts>
  <fonts count="3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color indexed="8"/>
      <name val="Times New Roman"/>
      <family val="1"/>
      <charset val="204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4"/>
      <color indexed="10"/>
      <name val="Times New Roman"/>
      <family val="1"/>
      <charset val="204"/>
    </font>
    <font>
      <sz val="10"/>
      <name val="Arial"/>
      <family val="2"/>
      <charset val="204"/>
    </font>
    <font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22"/>
      <name val="Times New Roman"/>
      <family val="1"/>
      <charset val="204"/>
    </font>
    <font>
      <sz val="22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22"/>
      <name val="Times New Roman"/>
      <family val="1"/>
      <charset val="204"/>
    </font>
    <font>
      <i/>
      <sz val="14"/>
      <name val="Times New Roman"/>
      <family val="1"/>
      <charset val="204"/>
    </font>
    <font>
      <sz val="1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7" fillId="0" borderId="0"/>
    <xf numFmtId="164" fontId="3" fillId="0" borderId="0" applyFont="0" applyFill="0" applyBorder="0" applyAlignment="0" applyProtection="0"/>
    <xf numFmtId="0" fontId="4" fillId="0" borderId="0"/>
    <xf numFmtId="0" fontId="4" fillId="0" borderId="0"/>
    <xf numFmtId="0" fontId="9" fillId="0" borderId="0"/>
  </cellStyleXfs>
  <cellXfs count="323">
    <xf numFmtId="0" fontId="0" fillId="0" borderId="0" xfId="0"/>
    <xf numFmtId="0" fontId="6" fillId="0" borderId="0" xfId="4" applyFont="1" applyFill="1" applyBorder="1" applyAlignment="1">
      <alignment horizontal="center" vertical="center" wrapText="1"/>
    </xf>
    <xf numFmtId="14" fontId="6" fillId="0" borderId="10" xfId="4" applyNumberFormat="1" applyFont="1" applyFill="1" applyBorder="1" applyAlignment="1">
      <alignment horizontal="center" vertical="center" wrapText="1"/>
    </xf>
    <xf numFmtId="14" fontId="6" fillId="0" borderId="10" xfId="9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165" fontId="10" fillId="0" borderId="5" xfId="0" applyNumberFormat="1" applyFont="1" applyFill="1" applyBorder="1" applyAlignment="1">
      <alignment horizontal="center" vertical="center" wrapText="1"/>
    </xf>
    <xf numFmtId="3" fontId="10" fillId="0" borderId="5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14" fontId="6" fillId="0" borderId="5" xfId="0" applyNumberFormat="1" applyFont="1" applyFill="1" applyBorder="1" applyAlignment="1">
      <alignment horizontal="center" vertical="center" wrapText="1"/>
    </xf>
    <xf numFmtId="1" fontId="10" fillId="0" borderId="6" xfId="0" applyNumberFormat="1" applyFont="1" applyFill="1" applyBorder="1" applyAlignment="1">
      <alignment horizontal="center" vertical="center" wrapText="1"/>
    </xf>
    <xf numFmtId="1" fontId="6" fillId="0" borderId="6" xfId="0" applyNumberFormat="1" applyFont="1" applyFill="1" applyBorder="1" applyAlignment="1">
      <alignment horizontal="center" vertical="center" wrapText="1"/>
    </xf>
    <xf numFmtId="1" fontId="10" fillId="0" borderId="5" xfId="0" applyNumberFormat="1" applyFont="1" applyFill="1" applyBorder="1" applyAlignment="1">
      <alignment horizontal="center" vertical="center" wrapText="1"/>
    </xf>
    <xf numFmtId="14" fontId="10" fillId="0" borderId="5" xfId="0" applyNumberFormat="1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3" fontId="11" fillId="0" borderId="5" xfId="0" applyNumberFormat="1" applyFont="1" applyFill="1" applyBorder="1" applyAlignment="1">
      <alignment horizontal="center" vertical="center" wrapText="1"/>
    </xf>
    <xf numFmtId="14" fontId="11" fillId="0" borderId="5" xfId="0" applyNumberFormat="1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166" fontId="10" fillId="0" borderId="5" xfId="0" applyNumberFormat="1" applyFont="1" applyFill="1" applyBorder="1" applyAlignment="1">
      <alignment horizontal="center" vertical="center" wrapText="1"/>
    </xf>
    <xf numFmtId="167" fontId="10" fillId="0" borderId="5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1" fontId="6" fillId="0" borderId="5" xfId="0" applyNumberFormat="1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1" fontId="10" fillId="0" borderId="5" xfId="1" applyNumberFormat="1" applyFont="1" applyFill="1" applyBorder="1" applyAlignment="1">
      <alignment horizontal="center" vertical="center" wrapText="1"/>
    </xf>
    <xf numFmtId="1" fontId="11" fillId="0" borderId="5" xfId="0" applyNumberFormat="1" applyFont="1" applyFill="1" applyBorder="1" applyAlignment="1">
      <alignment horizontal="center" vertical="center" wrapText="1"/>
    </xf>
    <xf numFmtId="165" fontId="6" fillId="0" borderId="5" xfId="0" applyNumberFormat="1" applyFont="1" applyFill="1" applyBorder="1" applyAlignment="1">
      <alignment horizontal="center" vertical="center" wrapText="1"/>
    </xf>
    <xf numFmtId="14" fontId="6" fillId="0" borderId="8" xfId="2" applyNumberFormat="1" applyFont="1" applyFill="1" applyBorder="1" applyAlignment="1">
      <alignment horizontal="center" vertical="center" wrapText="1"/>
    </xf>
    <xf numFmtId="0" fontId="6" fillId="0" borderId="5" xfId="3" applyFont="1" applyFill="1" applyBorder="1" applyAlignment="1">
      <alignment horizontal="center" vertical="center" wrapText="1"/>
    </xf>
    <xf numFmtId="168" fontId="6" fillId="0" borderId="5" xfId="0" applyNumberFormat="1" applyFont="1" applyFill="1" applyBorder="1" applyAlignment="1">
      <alignment horizontal="center" vertical="center" wrapText="1"/>
    </xf>
    <xf numFmtId="0" fontId="11" fillId="0" borderId="5" xfId="2" applyFont="1" applyFill="1" applyBorder="1" applyAlignment="1">
      <alignment horizontal="center" vertical="center" wrapText="1"/>
    </xf>
    <xf numFmtId="0" fontId="10" fillId="0" borderId="5" xfId="3" applyFont="1" applyFill="1" applyBorder="1" applyAlignment="1">
      <alignment horizontal="center" vertical="center" wrapText="1"/>
    </xf>
    <xf numFmtId="0" fontId="6" fillId="0" borderId="5" xfId="2" applyFont="1" applyFill="1" applyBorder="1" applyAlignment="1">
      <alignment horizontal="center" vertical="center" wrapText="1"/>
    </xf>
    <xf numFmtId="168" fontId="6" fillId="0" borderId="5" xfId="3" applyNumberFormat="1" applyFont="1" applyFill="1" applyBorder="1" applyAlignment="1">
      <alignment horizontal="center" vertical="center" wrapText="1"/>
    </xf>
    <xf numFmtId="14" fontId="6" fillId="0" borderId="5" xfId="2" applyNumberFormat="1" applyFont="1" applyFill="1" applyBorder="1" applyAlignment="1">
      <alignment horizontal="center" vertical="center" wrapText="1"/>
    </xf>
    <xf numFmtId="14" fontId="11" fillId="0" borderId="5" xfId="2" applyNumberFormat="1" applyFont="1" applyFill="1" applyBorder="1" applyAlignment="1">
      <alignment horizontal="center" vertical="center" wrapText="1"/>
    </xf>
    <xf numFmtId="0" fontId="10" fillId="0" borderId="5" xfId="2" applyFont="1" applyFill="1" applyBorder="1" applyAlignment="1">
      <alignment horizontal="center" vertical="center" wrapText="1"/>
    </xf>
    <xf numFmtId="168" fontId="11" fillId="0" borderId="5" xfId="3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169" fontId="6" fillId="0" borderId="0" xfId="0" applyNumberFormat="1" applyFont="1" applyFill="1" applyAlignment="1">
      <alignment horizontal="center" vertical="center" wrapText="1"/>
    </xf>
    <xf numFmtId="169" fontId="6" fillId="0" borderId="0" xfId="0" applyNumberFormat="1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169" fontId="15" fillId="0" borderId="0" xfId="0" applyNumberFormat="1" applyFont="1" applyFill="1" applyAlignment="1">
      <alignment horizontal="center" vertical="center" wrapText="1"/>
    </xf>
    <xf numFmtId="169" fontId="15" fillId="0" borderId="3" xfId="0" applyNumberFormat="1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169" fontId="14" fillId="0" borderId="12" xfId="0" applyNumberFormat="1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vertical="center" wrapText="1"/>
    </xf>
    <xf numFmtId="0" fontId="15" fillId="0" borderId="5" xfId="0" applyNumberFormat="1" applyFont="1" applyFill="1" applyBorder="1" applyAlignment="1">
      <alignment horizontal="center" vertical="center" wrapText="1"/>
    </xf>
    <xf numFmtId="169" fontId="15" fillId="0" borderId="5" xfId="0" applyNumberFormat="1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6" xfId="0" applyNumberFormat="1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4" fillId="0" borderId="5" xfId="0" applyNumberFormat="1" applyFont="1" applyFill="1" applyBorder="1" applyAlignment="1">
      <alignment horizontal="center" vertical="center" wrapText="1"/>
    </xf>
    <xf numFmtId="169" fontId="14" fillId="0" borderId="5" xfId="0" applyNumberFormat="1" applyFont="1" applyFill="1" applyBorder="1" applyAlignment="1">
      <alignment horizontal="center" vertical="center" wrapText="1"/>
    </xf>
    <xf numFmtId="0" fontId="14" fillId="0" borderId="6" xfId="0" applyNumberFormat="1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left" vertical="center" wrapText="1"/>
    </xf>
    <xf numFmtId="0" fontId="14" fillId="0" borderId="8" xfId="0" applyFont="1" applyFill="1" applyBorder="1" applyAlignment="1">
      <alignment horizontal="center" vertical="center" wrapText="1"/>
    </xf>
    <xf numFmtId="169" fontId="14" fillId="0" borderId="8" xfId="0" applyNumberFormat="1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4" fontId="6" fillId="0" borderId="15" xfId="2" applyNumberFormat="1" applyFont="1" applyFill="1" applyBorder="1" applyAlignment="1">
      <alignment horizontal="center" vertical="center" wrapText="1"/>
    </xf>
    <xf numFmtId="14" fontId="6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3" fontId="2" fillId="0" borderId="5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12" fillId="0" borderId="5" xfId="2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6" fillId="0" borderId="5" xfId="2" applyNumberFormat="1" applyFont="1" applyFill="1" applyBorder="1" applyAlignment="1">
      <alignment horizontal="center" vertical="center" wrapText="1"/>
    </xf>
    <xf numFmtId="166" fontId="6" fillId="0" borderId="5" xfId="2" applyNumberFormat="1" applyFont="1" applyFill="1" applyBorder="1" applyAlignment="1">
      <alignment horizontal="center" vertical="center" wrapText="1"/>
    </xf>
    <xf numFmtId="3" fontId="6" fillId="0" borderId="5" xfId="2" applyNumberFormat="1" applyFont="1" applyFill="1" applyBorder="1" applyAlignment="1">
      <alignment horizontal="center" vertical="center" wrapText="1"/>
    </xf>
    <xf numFmtId="1" fontId="6" fillId="0" borderId="6" xfId="2" applyNumberFormat="1" applyFont="1" applyFill="1" applyBorder="1" applyAlignment="1">
      <alignment horizontal="center" vertical="center" wrapText="1"/>
    </xf>
    <xf numFmtId="0" fontId="11" fillId="0" borderId="6" xfId="2" applyFont="1" applyFill="1" applyBorder="1" applyAlignment="1">
      <alignment horizontal="center" vertical="center" wrapText="1"/>
    </xf>
    <xf numFmtId="0" fontId="6" fillId="0" borderId="6" xfId="2" applyFont="1" applyFill="1" applyBorder="1" applyAlignment="1">
      <alignment horizontal="center" vertical="center" wrapText="1"/>
    </xf>
    <xf numFmtId="0" fontId="6" fillId="0" borderId="5" xfId="4" applyFont="1" applyFill="1" applyBorder="1" applyAlignment="1">
      <alignment horizontal="center" vertical="center" wrapText="1"/>
    </xf>
    <xf numFmtId="0" fontId="6" fillId="0" borderId="5" xfId="5" applyFont="1" applyFill="1" applyBorder="1" applyAlignment="1">
      <alignment horizontal="center" vertical="center" wrapText="1"/>
    </xf>
    <xf numFmtId="1" fontId="6" fillId="0" borderId="5" xfId="4" applyNumberFormat="1" applyFont="1" applyFill="1" applyBorder="1" applyAlignment="1">
      <alignment horizontal="center" vertical="center" wrapText="1"/>
    </xf>
    <xf numFmtId="1" fontId="6" fillId="0" borderId="5" xfId="6" applyNumberFormat="1" applyFont="1" applyFill="1" applyBorder="1" applyAlignment="1">
      <alignment horizontal="center" vertical="center" wrapText="1"/>
    </xf>
    <xf numFmtId="14" fontId="6" fillId="0" borderId="5" xfId="4" applyNumberFormat="1" applyFont="1" applyFill="1" applyBorder="1" applyAlignment="1">
      <alignment horizontal="center" vertical="center" wrapText="1"/>
    </xf>
    <xf numFmtId="0" fontId="6" fillId="0" borderId="6" xfId="4" applyFont="1" applyFill="1" applyBorder="1" applyAlignment="1">
      <alignment horizontal="center" vertical="center" wrapText="1"/>
    </xf>
    <xf numFmtId="0" fontId="6" fillId="0" borderId="5" xfId="7" applyFont="1" applyFill="1" applyBorder="1" applyAlignment="1">
      <alignment horizontal="center" vertical="center" wrapText="1"/>
    </xf>
    <xf numFmtId="165" fontId="6" fillId="0" borderId="5" xfId="4" applyNumberFormat="1" applyFont="1" applyFill="1" applyBorder="1" applyAlignment="1">
      <alignment horizontal="center" vertical="center" wrapText="1"/>
    </xf>
    <xf numFmtId="0" fontId="10" fillId="0" borderId="5" xfId="4" applyFont="1" applyFill="1" applyBorder="1" applyAlignment="1">
      <alignment horizontal="center" vertical="center" wrapText="1"/>
    </xf>
    <xf numFmtId="1" fontId="10" fillId="0" borderId="5" xfId="4" applyNumberFormat="1" applyFont="1" applyFill="1" applyBorder="1" applyAlignment="1">
      <alignment horizontal="center" vertical="center" wrapText="1"/>
    </xf>
    <xf numFmtId="0" fontId="8" fillId="0" borderId="5" xfId="4" applyFont="1" applyFill="1" applyBorder="1" applyAlignment="1">
      <alignment horizontal="center" vertical="center" wrapText="1"/>
    </xf>
    <xf numFmtId="0" fontId="6" fillId="0" borderId="5" xfId="8" applyFont="1" applyFill="1" applyBorder="1" applyAlignment="1">
      <alignment horizontal="center" vertical="center" wrapText="1"/>
    </xf>
    <xf numFmtId="1" fontId="6" fillId="0" borderId="5" xfId="7" applyNumberFormat="1" applyFont="1" applyFill="1" applyBorder="1" applyAlignment="1">
      <alignment horizontal="center" vertical="center" wrapText="1"/>
    </xf>
    <xf numFmtId="3" fontId="6" fillId="0" borderId="5" xfId="7" applyNumberFormat="1" applyFont="1" applyFill="1" applyBorder="1" applyAlignment="1">
      <alignment horizontal="center" vertical="center" wrapText="1"/>
    </xf>
    <xf numFmtId="14" fontId="6" fillId="0" borderId="5" xfId="9" applyNumberFormat="1" applyFont="1" applyFill="1" applyBorder="1" applyAlignment="1">
      <alignment horizontal="center" vertical="center" wrapText="1"/>
    </xf>
    <xf numFmtId="3" fontId="6" fillId="0" borderId="6" xfId="7" applyNumberFormat="1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 shrinkToFi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 shrinkToFit="1"/>
    </xf>
    <xf numFmtId="0" fontId="6" fillId="0" borderId="8" xfId="4" applyFont="1" applyFill="1" applyBorder="1" applyAlignment="1">
      <alignment horizontal="center" vertical="center" wrapText="1"/>
    </xf>
    <xf numFmtId="0" fontId="6" fillId="0" borderId="8" xfId="7" applyFont="1" applyFill="1" applyBorder="1" applyAlignment="1">
      <alignment horizontal="center" vertical="center" wrapText="1"/>
    </xf>
    <xf numFmtId="14" fontId="6" fillId="0" borderId="8" xfId="4" applyNumberFormat="1" applyFont="1" applyFill="1" applyBorder="1" applyAlignment="1">
      <alignment horizontal="center" vertical="center" wrapText="1"/>
    </xf>
    <xf numFmtId="0" fontId="6" fillId="0" borderId="9" xfId="4" applyFont="1" applyFill="1" applyBorder="1" applyAlignment="1">
      <alignment horizontal="center" vertical="center" wrapText="1"/>
    </xf>
    <xf numFmtId="0" fontId="17" fillId="0" borderId="0" xfId="0" applyFont="1" applyFill="1"/>
    <xf numFmtId="0" fontId="18" fillId="0" borderId="0" xfId="0" applyFont="1" applyFill="1" applyBorder="1" applyAlignment="1">
      <alignment horizontal="center" vertical="top"/>
    </xf>
    <xf numFmtId="0" fontId="17" fillId="0" borderId="0" xfId="0" applyFont="1" applyFill="1" applyBorder="1" applyAlignment="1">
      <alignment horizontal="center" vertical="top"/>
    </xf>
    <xf numFmtId="0" fontId="18" fillId="0" borderId="3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/>
    </xf>
    <xf numFmtId="1" fontId="18" fillId="0" borderId="11" xfId="0" applyNumberFormat="1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 wrapText="1"/>
    </xf>
    <xf numFmtId="170" fontId="18" fillId="0" borderId="12" xfId="6" applyNumberFormat="1" applyFont="1" applyFill="1" applyBorder="1" applyAlignment="1">
      <alignment vertical="center"/>
    </xf>
    <xf numFmtId="170" fontId="18" fillId="0" borderId="13" xfId="6" applyNumberFormat="1" applyFont="1" applyFill="1" applyBorder="1" applyAlignment="1">
      <alignment vertical="center"/>
    </xf>
    <xf numFmtId="0" fontId="18" fillId="0" borderId="4" xfId="0" applyFont="1" applyFill="1" applyBorder="1" applyAlignment="1">
      <alignment horizontal="center"/>
    </xf>
    <xf numFmtId="0" fontId="18" fillId="0" borderId="5" xfId="0" applyFont="1" applyFill="1" applyBorder="1" applyAlignment="1"/>
    <xf numFmtId="3" fontId="18" fillId="0" borderId="5" xfId="0" applyNumberFormat="1" applyFont="1" applyFill="1" applyBorder="1" applyAlignment="1">
      <alignment horizontal="center"/>
    </xf>
    <xf numFmtId="3" fontId="18" fillId="0" borderId="6" xfId="0" applyNumberFormat="1" applyFont="1" applyFill="1" applyBorder="1" applyAlignment="1">
      <alignment horizontal="center"/>
    </xf>
    <xf numFmtId="0" fontId="17" fillId="0" borderId="4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 wrapText="1"/>
    </xf>
    <xf numFmtId="165" fontId="17" fillId="0" borderId="5" xfId="0" applyNumberFormat="1" applyFont="1" applyFill="1" applyBorder="1" applyAlignment="1">
      <alignment horizontal="center" vertical="center" wrapText="1"/>
    </xf>
    <xf numFmtId="3" fontId="17" fillId="0" borderId="5" xfId="0" applyNumberFormat="1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1" fontId="17" fillId="0" borderId="6" xfId="0" applyNumberFormat="1" applyFont="1" applyFill="1" applyBorder="1" applyAlignment="1">
      <alignment horizontal="center" vertical="center" wrapText="1"/>
    </xf>
    <xf numFmtId="14" fontId="17" fillId="0" borderId="5" xfId="0" applyNumberFormat="1" applyFont="1" applyFill="1" applyBorder="1" applyAlignment="1">
      <alignment horizontal="center" vertical="center" wrapText="1"/>
    </xf>
    <xf numFmtId="1" fontId="19" fillId="0" borderId="6" xfId="0" applyNumberFormat="1" applyFont="1" applyFill="1" applyBorder="1" applyAlignment="1">
      <alignment horizontal="center" vertical="center" wrapText="1"/>
    </xf>
    <xf numFmtId="1" fontId="17" fillId="0" borderId="5" xfId="0" applyNumberFormat="1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/>
    </xf>
    <xf numFmtId="3" fontId="18" fillId="0" borderId="5" xfId="0" applyNumberFormat="1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/>
    </xf>
    <xf numFmtId="3" fontId="20" fillId="0" borderId="5" xfId="0" applyNumberFormat="1" applyFont="1" applyFill="1" applyBorder="1" applyAlignment="1">
      <alignment horizontal="center" vertical="center" wrapText="1"/>
    </xf>
    <xf numFmtId="0" fontId="20" fillId="0" borderId="6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/>
    </xf>
    <xf numFmtId="165" fontId="18" fillId="0" borderId="5" xfId="0" applyNumberFormat="1" applyFont="1" applyFill="1" applyBorder="1" applyAlignment="1">
      <alignment horizontal="center" vertical="center" wrapText="1"/>
    </xf>
    <xf numFmtId="0" fontId="17" fillId="0" borderId="5" xfId="0" applyFont="1" applyFill="1" applyBorder="1"/>
    <xf numFmtId="166" fontId="17" fillId="0" borderId="5" xfId="0" applyNumberFormat="1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/>
    </xf>
    <xf numFmtId="167" fontId="17" fillId="0" borderId="5" xfId="0" applyNumberFormat="1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/>
    </xf>
    <xf numFmtId="0" fontId="17" fillId="0" borderId="5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horizontal="center" wrapText="1"/>
    </xf>
    <xf numFmtId="0" fontId="18" fillId="0" borderId="5" xfId="0" applyFont="1" applyFill="1" applyBorder="1" applyAlignment="1">
      <alignment wrapText="1"/>
    </xf>
    <xf numFmtId="1" fontId="19" fillId="0" borderId="5" xfId="0" applyNumberFormat="1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0" xfId="0" applyFont="1" applyFill="1" applyBorder="1"/>
    <xf numFmtId="1" fontId="17" fillId="0" borderId="5" xfId="6" applyNumberFormat="1" applyFont="1" applyFill="1" applyBorder="1" applyAlignment="1">
      <alignment horizontal="center" vertical="center" wrapText="1"/>
    </xf>
    <xf numFmtId="1" fontId="20" fillId="0" borderId="5" xfId="0" applyNumberFormat="1" applyFont="1" applyFill="1" applyBorder="1" applyAlignment="1">
      <alignment horizontal="center" vertical="center"/>
    </xf>
    <xf numFmtId="1" fontId="20" fillId="0" borderId="5" xfId="0" applyNumberFormat="1" applyFont="1" applyFill="1" applyBorder="1" applyAlignment="1">
      <alignment horizontal="center" vertical="center" wrapText="1"/>
    </xf>
    <xf numFmtId="165" fontId="19" fillId="0" borderId="5" xfId="0" applyNumberFormat="1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left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 wrapText="1"/>
    </xf>
    <xf numFmtId="0" fontId="19" fillId="0" borderId="8" xfId="2" applyNumberFormat="1" applyFont="1" applyFill="1" applyBorder="1" applyAlignment="1">
      <alignment horizontal="center" vertical="center" wrapText="1"/>
    </xf>
    <xf numFmtId="0" fontId="19" fillId="0" borderId="8" xfId="2" applyFont="1" applyFill="1" applyBorder="1" applyAlignment="1">
      <alignment horizontal="center" vertical="center" wrapText="1"/>
    </xf>
    <xf numFmtId="166" fontId="19" fillId="0" borderId="8" xfId="2" applyNumberFormat="1" applyFont="1" applyFill="1" applyBorder="1" applyAlignment="1">
      <alignment horizontal="center" vertical="center" wrapText="1"/>
    </xf>
    <xf numFmtId="3" fontId="19" fillId="0" borderId="8" xfId="2" applyNumberFormat="1" applyFont="1" applyFill="1" applyBorder="1" applyAlignment="1">
      <alignment horizontal="center" vertical="center" wrapText="1"/>
    </xf>
    <xf numFmtId="14" fontId="19" fillId="0" borderId="8" xfId="2" applyNumberFormat="1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left"/>
    </xf>
    <xf numFmtId="0" fontId="22" fillId="0" borderId="0" xfId="0" applyFont="1" applyFill="1" applyAlignment="1">
      <alignment horizontal="center" vertical="center"/>
    </xf>
    <xf numFmtId="0" fontId="23" fillId="0" borderId="27" xfId="8" applyFont="1" applyFill="1" applyBorder="1" applyAlignment="1">
      <alignment horizontal="center" vertical="center" wrapText="1"/>
    </xf>
    <xf numFmtId="0" fontId="23" fillId="0" borderId="27" xfId="8" applyFont="1" applyFill="1" applyBorder="1" applyAlignment="1">
      <alignment horizontal="center" vertical="center"/>
    </xf>
    <xf numFmtId="0" fontId="23" fillId="0" borderId="29" xfId="8" applyFont="1" applyFill="1" applyBorder="1" applyAlignment="1">
      <alignment horizontal="center" vertical="center" wrapText="1"/>
    </xf>
    <xf numFmtId="0" fontId="23" fillId="0" borderId="30" xfId="8" applyFont="1" applyFill="1" applyBorder="1" applyAlignment="1">
      <alignment horizontal="center" vertical="center" wrapText="1"/>
    </xf>
    <xf numFmtId="0" fontId="23" fillId="0" borderId="31" xfId="8" applyFont="1" applyFill="1" applyBorder="1" applyAlignment="1">
      <alignment horizontal="center" vertical="center" wrapText="1"/>
    </xf>
    <xf numFmtId="0" fontId="24" fillId="0" borderId="5" xfId="8" applyFont="1" applyFill="1" applyBorder="1" applyAlignment="1">
      <alignment horizontal="center" vertical="center"/>
    </xf>
    <xf numFmtId="0" fontId="25" fillId="0" borderId="5" xfId="3" applyFont="1" applyFill="1" applyBorder="1" applyAlignment="1">
      <alignment horizontal="center" vertical="center" wrapText="1"/>
    </xf>
    <xf numFmtId="168" fontId="25" fillId="0" borderId="5" xfId="0" applyNumberFormat="1" applyFont="1" applyFill="1" applyBorder="1" applyAlignment="1">
      <alignment horizontal="center" vertical="center" wrapText="1"/>
    </xf>
    <xf numFmtId="0" fontId="24" fillId="0" borderId="5" xfId="8" applyFont="1" applyFill="1" applyBorder="1" applyAlignment="1">
      <alignment horizontal="center" vertical="center" wrapText="1"/>
    </xf>
    <xf numFmtId="0" fontId="22" fillId="0" borderId="5" xfId="0" applyFont="1" applyFill="1" applyBorder="1" applyAlignment="1">
      <alignment horizontal="center" vertical="center"/>
    </xf>
    <xf numFmtId="1" fontId="25" fillId="0" borderId="5" xfId="0" applyNumberFormat="1" applyFont="1" applyFill="1" applyBorder="1" applyAlignment="1">
      <alignment horizontal="center" vertical="center" wrapText="1"/>
    </xf>
    <xf numFmtId="165" fontId="25" fillId="0" borderId="5" xfId="0" applyNumberFormat="1" applyFont="1" applyFill="1" applyBorder="1" applyAlignment="1">
      <alignment horizontal="center" vertical="center" wrapText="1"/>
    </xf>
    <xf numFmtId="0" fontId="25" fillId="0" borderId="5" xfId="0" applyFont="1" applyFill="1" applyBorder="1" applyAlignment="1">
      <alignment horizontal="center" vertical="center" wrapText="1"/>
    </xf>
    <xf numFmtId="14" fontId="25" fillId="0" borderId="5" xfId="0" applyNumberFormat="1" applyFont="1" applyFill="1" applyBorder="1" applyAlignment="1">
      <alignment horizontal="center" vertical="center" wrapText="1"/>
    </xf>
    <xf numFmtId="0" fontId="26" fillId="0" borderId="5" xfId="3" applyFont="1" applyFill="1" applyBorder="1" applyAlignment="1">
      <alignment horizontal="center" vertical="center" wrapText="1"/>
    </xf>
    <xf numFmtId="0" fontId="25" fillId="0" borderId="5" xfId="8" applyFont="1" applyFill="1" applyBorder="1" applyAlignment="1">
      <alignment horizontal="center" vertical="center" wrapText="1"/>
    </xf>
    <xf numFmtId="14" fontId="26" fillId="0" borderId="5" xfId="0" applyNumberFormat="1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horizontal="center" vertical="center" wrapText="1"/>
    </xf>
    <xf numFmtId="168" fontId="25" fillId="0" borderId="5" xfId="3" applyNumberFormat="1" applyFont="1" applyFill="1" applyBorder="1" applyAlignment="1">
      <alignment horizontal="center" vertical="center" wrapText="1"/>
    </xf>
    <xf numFmtId="14" fontId="25" fillId="0" borderId="5" xfId="8" applyNumberFormat="1" applyFont="1" applyFill="1" applyBorder="1" applyAlignment="1">
      <alignment horizontal="center" vertical="center" wrapText="1"/>
    </xf>
    <xf numFmtId="1" fontId="25" fillId="0" borderId="5" xfId="8" applyNumberFormat="1" applyFont="1" applyFill="1" applyBorder="1" applyAlignment="1">
      <alignment horizontal="center" vertical="center" wrapText="1"/>
    </xf>
    <xf numFmtId="14" fontId="24" fillId="0" borderId="5" xfId="8" applyNumberFormat="1" applyFont="1" applyFill="1" applyBorder="1" applyAlignment="1">
      <alignment horizontal="center" vertical="center" wrapText="1"/>
    </xf>
    <xf numFmtId="0" fontId="22" fillId="0" borderId="5" xfId="0" applyFont="1" applyFill="1" applyBorder="1" applyAlignment="1">
      <alignment horizontal="center" vertical="center" wrapText="1"/>
    </xf>
    <xf numFmtId="0" fontId="26" fillId="0" borderId="5" xfId="8" applyFont="1" applyFill="1" applyBorder="1" applyAlignment="1">
      <alignment horizontal="center" vertical="center" wrapText="1"/>
    </xf>
    <xf numFmtId="168" fontId="24" fillId="0" borderId="5" xfId="3" applyNumberFormat="1" applyFont="1" applyFill="1" applyBorder="1" applyAlignment="1">
      <alignment horizontal="center" vertical="center" wrapText="1"/>
    </xf>
    <xf numFmtId="0" fontId="23" fillId="0" borderId="5" xfId="8" applyFont="1" applyFill="1" applyBorder="1" applyAlignment="1">
      <alignment horizontal="center" vertical="center"/>
    </xf>
    <xf numFmtId="0" fontId="23" fillId="0" borderId="34" xfId="8" applyFont="1" applyFill="1" applyBorder="1" applyAlignment="1">
      <alignment horizontal="center" vertical="center"/>
    </xf>
    <xf numFmtId="0" fontId="23" fillId="0" borderId="33" xfId="8" applyFont="1" applyFill="1" applyBorder="1" applyAlignment="1">
      <alignment horizontal="center" vertical="center"/>
    </xf>
    <xf numFmtId="0" fontId="19" fillId="0" borderId="10" xfId="4" applyFont="1" applyFill="1" applyBorder="1" applyAlignment="1">
      <alignment horizontal="center" vertical="center" wrapText="1"/>
    </xf>
    <xf numFmtId="0" fontId="19" fillId="0" borderId="10" xfId="5" applyFont="1" applyFill="1" applyBorder="1" applyAlignment="1">
      <alignment horizontal="center" vertical="center" wrapText="1"/>
    </xf>
    <xf numFmtId="1" fontId="19" fillId="0" borderId="10" xfId="6" applyNumberFormat="1" applyFont="1" applyFill="1" applyBorder="1" applyAlignment="1">
      <alignment horizontal="center" vertical="center" wrapText="1"/>
    </xf>
    <xf numFmtId="1" fontId="19" fillId="0" borderId="10" xfId="4" applyNumberFormat="1" applyFont="1" applyFill="1" applyBorder="1" applyAlignment="1">
      <alignment horizontal="center" vertical="center" wrapText="1"/>
    </xf>
    <xf numFmtId="14" fontId="19" fillId="0" borderId="10" xfId="4" applyNumberFormat="1" applyFont="1" applyFill="1" applyBorder="1" applyAlignment="1">
      <alignment horizontal="center" vertical="center" wrapText="1"/>
    </xf>
    <xf numFmtId="165" fontId="19" fillId="0" borderId="10" xfId="4" applyNumberFormat="1" applyFont="1" applyFill="1" applyBorder="1" applyAlignment="1">
      <alignment horizontal="center" vertical="center" wrapText="1"/>
    </xf>
    <xf numFmtId="0" fontId="19" fillId="0" borderId="10" xfId="4" applyFont="1" applyFill="1" applyBorder="1" applyAlignment="1">
      <alignment horizontal="left" vertical="center" wrapText="1"/>
    </xf>
    <xf numFmtId="0" fontId="19" fillId="0" borderId="10" xfId="2" applyFont="1" applyFill="1" applyBorder="1" applyAlignment="1">
      <alignment horizontal="center" vertical="center" wrapText="1"/>
    </xf>
    <xf numFmtId="0" fontId="27" fillId="0" borderId="10" xfId="4" applyFont="1" applyFill="1" applyBorder="1" applyAlignment="1">
      <alignment horizontal="center" vertical="center" wrapText="1"/>
    </xf>
    <xf numFmtId="0" fontId="27" fillId="0" borderId="10" xfId="5" applyFont="1" applyFill="1" applyBorder="1" applyAlignment="1">
      <alignment horizontal="center" vertical="center" wrapText="1"/>
    </xf>
    <xf numFmtId="1" fontId="27" fillId="0" borderId="10" xfId="4" applyNumberFormat="1" applyFont="1" applyFill="1" applyBorder="1" applyAlignment="1">
      <alignment horizontal="center" vertical="center" wrapText="1"/>
    </xf>
    <xf numFmtId="14" fontId="27" fillId="0" borderId="10" xfId="4" applyNumberFormat="1" applyFont="1" applyFill="1" applyBorder="1" applyAlignment="1">
      <alignment horizontal="center" vertical="center" wrapText="1"/>
    </xf>
    <xf numFmtId="0" fontId="19" fillId="0" borderId="0" xfId="4" applyFont="1" applyFill="1" applyBorder="1" applyAlignment="1">
      <alignment horizontal="center" vertical="center" wrapText="1"/>
    </xf>
    <xf numFmtId="0" fontId="27" fillId="0" borderId="1" xfId="4" applyFont="1" applyFill="1" applyBorder="1" applyAlignment="1">
      <alignment horizontal="center" vertical="center" wrapText="1"/>
    </xf>
    <xf numFmtId="14" fontId="27" fillId="0" borderId="1" xfId="4" applyNumberFormat="1" applyFont="1" applyFill="1" applyBorder="1" applyAlignment="1">
      <alignment horizontal="center" vertical="center" wrapText="1"/>
    </xf>
    <xf numFmtId="0" fontId="19" fillId="0" borderId="10" xfId="7" applyFont="1" applyFill="1" applyBorder="1" applyAlignment="1">
      <alignment horizontal="center" vertical="center" wrapText="1"/>
    </xf>
    <xf numFmtId="0" fontId="19" fillId="0" borderId="10" xfId="8" applyFont="1" applyFill="1" applyBorder="1" applyAlignment="1">
      <alignment horizontal="center" vertical="center" wrapText="1"/>
    </xf>
    <xf numFmtId="0" fontId="19" fillId="0" borderId="10" xfId="7" applyFont="1" applyFill="1" applyBorder="1" applyAlignment="1">
      <alignment horizontal="left" vertical="center" wrapText="1"/>
    </xf>
    <xf numFmtId="0" fontId="27" fillId="0" borderId="10" xfId="7" applyFont="1" applyFill="1" applyBorder="1" applyAlignment="1">
      <alignment horizontal="center" vertical="center" wrapText="1"/>
    </xf>
    <xf numFmtId="0" fontId="27" fillId="0" borderId="0" xfId="4" applyFont="1" applyFill="1" applyBorder="1" applyAlignment="1">
      <alignment horizontal="center" vertical="center" wrapText="1"/>
    </xf>
    <xf numFmtId="1" fontId="19" fillId="0" borderId="10" xfId="7" applyNumberFormat="1" applyFont="1" applyFill="1" applyBorder="1" applyAlignment="1">
      <alignment horizontal="center" vertical="center" wrapText="1"/>
    </xf>
    <xf numFmtId="3" fontId="19" fillId="0" borderId="10" xfId="7" applyNumberFormat="1" applyFont="1" applyFill="1" applyBorder="1" applyAlignment="1">
      <alignment horizontal="center" vertical="center" wrapText="1"/>
    </xf>
    <xf numFmtId="14" fontId="19" fillId="0" borderId="10" xfId="9" applyNumberFormat="1" applyFont="1" applyFill="1" applyBorder="1" applyAlignment="1">
      <alignment horizontal="center" vertical="center" wrapText="1"/>
    </xf>
    <xf numFmtId="0" fontId="27" fillId="0" borderId="10" xfId="7" applyFont="1" applyFill="1" applyBorder="1" applyAlignment="1">
      <alignment horizontal="left" vertical="center" wrapText="1"/>
    </xf>
    <xf numFmtId="14" fontId="19" fillId="0" borderId="0" xfId="4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left" vertical="center" wrapText="1" shrinkToFit="1"/>
    </xf>
    <xf numFmtId="169" fontId="6" fillId="0" borderId="3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left" vertical="center" wrapText="1"/>
    </xf>
    <xf numFmtId="169" fontId="6" fillId="0" borderId="3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2" borderId="10" xfId="0" applyNumberFormat="1" applyFont="1" applyFill="1" applyBorder="1" applyAlignment="1">
      <alignment horizontal="center" vertical="center" wrapText="1"/>
    </xf>
    <xf numFmtId="0" fontId="6" fillId="2" borderId="10" xfId="0" applyNumberFormat="1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3" fontId="6" fillId="0" borderId="0" xfId="0" applyNumberFormat="1" applyFont="1" applyFill="1" applyAlignment="1">
      <alignment horizontal="center" vertical="center" wrapText="1"/>
    </xf>
    <xf numFmtId="3" fontId="6" fillId="2" borderId="10" xfId="0" applyNumberFormat="1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5" fillId="0" borderId="40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NumberFormat="1" applyFont="1" applyFill="1" applyBorder="1" applyAlignment="1">
      <alignment horizontal="center" vertical="center" wrapText="1"/>
    </xf>
    <xf numFmtId="0" fontId="6" fillId="2" borderId="5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>
      <alignment horizontal="center" vertical="center" wrapText="1"/>
    </xf>
    <xf numFmtId="0" fontId="5" fillId="2" borderId="5" xfId="0" applyNumberFormat="1" applyFont="1" applyFill="1" applyBorder="1" applyAlignment="1">
      <alignment horizontal="center" vertical="center" wrapText="1"/>
    </xf>
    <xf numFmtId="0" fontId="32" fillId="2" borderId="5" xfId="0" applyNumberFormat="1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left" vertical="center" wrapText="1"/>
    </xf>
    <xf numFmtId="0" fontId="6" fillId="0" borderId="8" xfId="0" applyNumberFormat="1" applyFont="1" applyFill="1" applyBorder="1" applyAlignment="1">
      <alignment horizontal="center" vertical="center" wrapText="1"/>
    </xf>
    <xf numFmtId="0" fontId="6" fillId="2" borderId="8" xfId="0" applyNumberFormat="1" applyFont="1" applyFill="1" applyBorder="1" applyAlignment="1">
      <alignment horizontal="center" vertical="center" wrapText="1"/>
    </xf>
    <xf numFmtId="169" fontId="6" fillId="0" borderId="3" xfId="0" applyNumberFormat="1" applyFont="1" applyFill="1" applyBorder="1" applyAlignment="1">
      <alignment horizontal="center" vertical="center" wrapText="1"/>
    </xf>
    <xf numFmtId="169" fontId="6" fillId="0" borderId="3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5" fillId="2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37" xfId="0" applyNumberFormat="1" applyFont="1" applyFill="1" applyBorder="1" applyAlignment="1">
      <alignment horizontal="center" vertical="center" wrapText="1"/>
    </xf>
    <xf numFmtId="0" fontId="5" fillId="0" borderId="38" xfId="0" applyNumberFormat="1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169" fontId="31" fillId="0" borderId="0" xfId="0" applyNumberFormat="1" applyFont="1" applyFill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169" fontId="15" fillId="0" borderId="3" xfId="0" applyNumberFormat="1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left"/>
    </xf>
    <xf numFmtId="0" fontId="18" fillId="0" borderId="4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left" vertical="center" wrapText="1"/>
    </xf>
    <xf numFmtId="0" fontId="18" fillId="0" borderId="4" xfId="0" applyFont="1" applyFill="1" applyBorder="1" applyAlignment="1">
      <alignment horizontal="center"/>
    </xf>
    <xf numFmtId="0" fontId="18" fillId="0" borderId="5" xfId="0" applyFont="1" applyFill="1" applyBorder="1" applyAlignment="1">
      <alignment horizontal="center"/>
    </xf>
    <xf numFmtId="0" fontId="18" fillId="0" borderId="6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top"/>
    </xf>
    <xf numFmtId="0" fontId="18" fillId="0" borderId="3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165" fontId="18" fillId="0" borderId="4" xfId="0" applyNumberFormat="1" applyFont="1" applyFill="1" applyBorder="1" applyAlignment="1">
      <alignment horizontal="center"/>
    </xf>
    <xf numFmtId="165" fontId="18" fillId="0" borderId="5" xfId="0" applyNumberFormat="1" applyFont="1" applyFill="1" applyBorder="1" applyAlignment="1">
      <alignment horizontal="center"/>
    </xf>
    <xf numFmtId="165" fontId="18" fillId="0" borderId="6" xfId="0" applyNumberFormat="1" applyFont="1" applyFill="1" applyBorder="1" applyAlignment="1">
      <alignment horizontal="center"/>
    </xf>
    <xf numFmtId="0" fontId="23" fillId="0" borderId="32" xfId="8" applyFont="1" applyFill="1" applyBorder="1" applyAlignment="1">
      <alignment horizontal="center" vertical="center"/>
    </xf>
    <xf numFmtId="0" fontId="23" fillId="0" borderId="33" xfId="8" applyFont="1" applyFill="1" applyBorder="1" applyAlignment="1">
      <alignment horizontal="center" vertical="center"/>
    </xf>
    <xf numFmtId="0" fontId="23" fillId="0" borderId="34" xfId="8" applyFont="1" applyFill="1" applyBorder="1" applyAlignment="1">
      <alignment horizontal="center" vertical="center"/>
    </xf>
    <xf numFmtId="0" fontId="23" fillId="0" borderId="21" xfId="8" applyFont="1" applyFill="1" applyBorder="1" applyAlignment="1">
      <alignment horizontal="center" vertical="center" wrapText="1"/>
    </xf>
    <xf numFmtId="0" fontId="23" fillId="0" borderId="22" xfId="8" applyFont="1" applyFill="1" applyBorder="1" applyAlignment="1">
      <alignment horizontal="center" vertical="center" wrapText="1"/>
    </xf>
    <xf numFmtId="0" fontId="23" fillId="0" borderId="23" xfId="8" applyFont="1" applyFill="1" applyBorder="1" applyAlignment="1">
      <alignment horizontal="center" vertical="center" wrapText="1"/>
    </xf>
    <xf numFmtId="0" fontId="23" fillId="0" borderId="20" xfId="8" applyFont="1" applyFill="1" applyBorder="1" applyAlignment="1">
      <alignment horizontal="center" vertical="center" wrapText="1"/>
    </xf>
    <xf numFmtId="0" fontId="23" fillId="0" borderId="26" xfId="8" applyFont="1" applyFill="1" applyBorder="1" applyAlignment="1">
      <alignment horizontal="center" vertical="center" wrapText="1"/>
    </xf>
    <xf numFmtId="0" fontId="23" fillId="0" borderId="24" xfId="8" applyFont="1" applyFill="1" applyBorder="1" applyAlignment="1">
      <alignment horizontal="center" vertical="center" wrapText="1"/>
    </xf>
    <xf numFmtId="0" fontId="23" fillId="0" borderId="28" xfId="8" applyFont="1" applyFill="1" applyBorder="1" applyAlignment="1">
      <alignment horizontal="center" vertical="center" wrapText="1"/>
    </xf>
    <xf numFmtId="0" fontId="23" fillId="0" borderId="30" xfId="8" applyFont="1" applyFill="1" applyBorder="1" applyAlignment="1">
      <alignment horizontal="center" vertical="center" wrapText="1"/>
    </xf>
    <xf numFmtId="0" fontId="21" fillId="0" borderId="0" xfId="8" applyFont="1" applyFill="1" applyBorder="1" applyAlignment="1">
      <alignment horizontal="center" vertical="center" wrapText="1"/>
    </xf>
    <xf numFmtId="0" fontId="21" fillId="0" borderId="17" xfId="8" applyFont="1" applyFill="1" applyBorder="1" applyAlignment="1">
      <alignment horizontal="center" vertical="center"/>
    </xf>
    <xf numFmtId="0" fontId="21" fillId="0" borderId="0" xfId="8" applyFont="1" applyFill="1" applyBorder="1" applyAlignment="1">
      <alignment horizontal="center" vertical="center"/>
    </xf>
    <xf numFmtId="0" fontId="21" fillId="0" borderId="18" xfId="8" applyFont="1" applyFill="1" applyBorder="1" applyAlignment="1">
      <alignment horizontal="center" vertical="center"/>
    </xf>
    <xf numFmtId="0" fontId="23" fillId="0" borderId="17" xfId="8" applyFont="1" applyFill="1" applyBorder="1" applyAlignment="1">
      <alignment horizontal="center" vertical="center"/>
    </xf>
    <xf numFmtId="0" fontId="23" fillId="0" borderId="0" xfId="8" applyFont="1" applyFill="1" applyBorder="1" applyAlignment="1">
      <alignment horizontal="center" vertical="center"/>
    </xf>
    <xf numFmtId="0" fontId="23" fillId="0" borderId="18" xfId="8" applyFont="1" applyFill="1" applyBorder="1" applyAlignment="1">
      <alignment horizontal="center" vertical="center"/>
    </xf>
    <xf numFmtId="0" fontId="23" fillId="0" borderId="19" xfId="8" applyFont="1" applyFill="1" applyBorder="1" applyAlignment="1">
      <alignment horizontal="center" vertical="center" wrapText="1"/>
    </xf>
    <xf numFmtId="0" fontId="23" fillId="0" borderId="25" xfId="8" applyFont="1" applyFill="1" applyBorder="1" applyAlignment="1">
      <alignment horizontal="center" vertical="center" wrapText="1"/>
    </xf>
    <xf numFmtId="0" fontId="23" fillId="0" borderId="20" xfId="8" applyFont="1" applyFill="1" applyBorder="1" applyAlignment="1">
      <alignment horizontal="center" vertical="center"/>
    </xf>
    <xf numFmtId="0" fontId="23" fillId="0" borderId="26" xfId="8" applyFont="1" applyFill="1" applyBorder="1" applyAlignment="1">
      <alignment horizontal="center" vertical="center"/>
    </xf>
    <xf numFmtId="0" fontId="27" fillId="0" borderId="35" xfId="4" applyFont="1" applyFill="1" applyBorder="1" applyAlignment="1">
      <alignment horizontal="center" vertical="center" wrapText="1"/>
    </xf>
    <xf numFmtId="0" fontId="27" fillId="0" borderId="36" xfId="4" applyFont="1" applyFill="1" applyBorder="1" applyAlignment="1">
      <alignment horizontal="center" vertical="center" wrapText="1"/>
    </xf>
    <xf numFmtId="0" fontId="27" fillId="0" borderId="0" xfId="4" applyFont="1" applyFill="1" applyBorder="1" applyAlignment="1">
      <alignment horizontal="center" vertical="center" wrapText="1"/>
    </xf>
    <xf numFmtId="14" fontId="28" fillId="0" borderId="0" xfId="4" applyNumberFormat="1" applyFont="1" applyFill="1" applyBorder="1" applyAlignment="1">
      <alignment horizontal="center" vertical="center" wrapText="1"/>
    </xf>
    <xf numFmtId="0" fontId="27" fillId="0" borderId="10" xfId="4" applyFont="1" applyFill="1" applyBorder="1" applyAlignment="1">
      <alignment horizontal="center" vertical="center" wrapText="1"/>
    </xf>
  </cellXfs>
  <cellStyles count="10">
    <cellStyle name="Обычный" xfId="0" builtinId="0"/>
    <cellStyle name="Обычный 2 11" xfId="3"/>
    <cellStyle name="Обычный 2 2 13" xfId="8"/>
    <cellStyle name="Обычный 2 2 2_0.КАШКАДАРЁ 2014 йил мехнат бозори шакллари УЗГАРГАН" xfId="9"/>
    <cellStyle name="Обычный 2 9" xfId="2"/>
    <cellStyle name="Обычный 3" xfId="4"/>
    <cellStyle name="Обычный 3 6" xfId="7"/>
    <cellStyle name="Обычный_Лист3 2 2" xfId="5"/>
    <cellStyle name="Финансовый" xfId="1" builtinId="3"/>
    <cellStyle name="Финансовый 15" xfId="6"/>
  </cellStyles>
  <dxfs count="11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324970</xdr:colOff>
      <xdr:row>75</xdr:row>
      <xdr:rowOff>0</xdr:rowOff>
    </xdr:from>
    <xdr:ext cx="94145" cy="118107"/>
    <xdr:sp macro="" textlink="">
      <xdr:nvSpPr>
        <xdr:cNvPr id="2" name="TextBox 1"/>
        <xdr:cNvSpPr txBox="1"/>
      </xdr:nvSpPr>
      <xdr:spPr>
        <a:xfrm>
          <a:off x="6373345" y="35490150"/>
          <a:ext cx="94145" cy="1181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5</xdr:col>
      <xdr:colOff>324970</xdr:colOff>
      <xdr:row>75</xdr:row>
      <xdr:rowOff>0</xdr:rowOff>
    </xdr:from>
    <xdr:ext cx="94145" cy="118107"/>
    <xdr:sp macro="" textlink="">
      <xdr:nvSpPr>
        <xdr:cNvPr id="3" name="TextBox 2"/>
        <xdr:cNvSpPr txBox="1"/>
      </xdr:nvSpPr>
      <xdr:spPr>
        <a:xfrm>
          <a:off x="6373345" y="35490150"/>
          <a:ext cx="94145" cy="1181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5</xdr:col>
      <xdr:colOff>324970</xdr:colOff>
      <xdr:row>75</xdr:row>
      <xdr:rowOff>0</xdr:rowOff>
    </xdr:from>
    <xdr:ext cx="94145" cy="118107"/>
    <xdr:sp macro="" textlink="">
      <xdr:nvSpPr>
        <xdr:cNvPr id="4" name="TextBox 3"/>
        <xdr:cNvSpPr txBox="1"/>
      </xdr:nvSpPr>
      <xdr:spPr>
        <a:xfrm>
          <a:off x="6373345" y="35490150"/>
          <a:ext cx="94145" cy="1181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5</xdr:col>
      <xdr:colOff>324970</xdr:colOff>
      <xdr:row>75</xdr:row>
      <xdr:rowOff>0</xdr:rowOff>
    </xdr:from>
    <xdr:ext cx="94145" cy="118107"/>
    <xdr:sp macro="" textlink="">
      <xdr:nvSpPr>
        <xdr:cNvPr id="5" name="TextBox 4"/>
        <xdr:cNvSpPr txBox="1"/>
      </xdr:nvSpPr>
      <xdr:spPr>
        <a:xfrm>
          <a:off x="6373345" y="35490150"/>
          <a:ext cx="94145" cy="1181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5</xdr:col>
      <xdr:colOff>324970</xdr:colOff>
      <xdr:row>75</xdr:row>
      <xdr:rowOff>0</xdr:rowOff>
    </xdr:from>
    <xdr:ext cx="94145" cy="118107"/>
    <xdr:sp macro="" textlink="">
      <xdr:nvSpPr>
        <xdr:cNvPr id="6" name="TextBox 5"/>
        <xdr:cNvSpPr txBox="1"/>
      </xdr:nvSpPr>
      <xdr:spPr>
        <a:xfrm>
          <a:off x="6373345" y="35490150"/>
          <a:ext cx="94145" cy="1181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5</xdr:col>
      <xdr:colOff>324970</xdr:colOff>
      <xdr:row>75</xdr:row>
      <xdr:rowOff>0</xdr:rowOff>
    </xdr:from>
    <xdr:ext cx="94145" cy="118107"/>
    <xdr:sp macro="" textlink="">
      <xdr:nvSpPr>
        <xdr:cNvPr id="7" name="TextBox 6"/>
        <xdr:cNvSpPr txBox="1"/>
      </xdr:nvSpPr>
      <xdr:spPr>
        <a:xfrm>
          <a:off x="6373345" y="35490150"/>
          <a:ext cx="94145" cy="1181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5</xdr:col>
      <xdr:colOff>324970</xdr:colOff>
      <xdr:row>75</xdr:row>
      <xdr:rowOff>0</xdr:rowOff>
    </xdr:from>
    <xdr:ext cx="94145" cy="118107"/>
    <xdr:sp macro="" textlink="">
      <xdr:nvSpPr>
        <xdr:cNvPr id="8" name="TextBox 7"/>
        <xdr:cNvSpPr txBox="1"/>
      </xdr:nvSpPr>
      <xdr:spPr>
        <a:xfrm>
          <a:off x="6373345" y="35490150"/>
          <a:ext cx="94145" cy="1181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5</xdr:col>
      <xdr:colOff>324970</xdr:colOff>
      <xdr:row>75</xdr:row>
      <xdr:rowOff>0</xdr:rowOff>
    </xdr:from>
    <xdr:ext cx="94145" cy="118107"/>
    <xdr:sp macro="" textlink="">
      <xdr:nvSpPr>
        <xdr:cNvPr id="9" name="TextBox 8"/>
        <xdr:cNvSpPr txBox="1"/>
      </xdr:nvSpPr>
      <xdr:spPr>
        <a:xfrm>
          <a:off x="6373345" y="35490150"/>
          <a:ext cx="94145" cy="1181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5</xdr:col>
      <xdr:colOff>324970</xdr:colOff>
      <xdr:row>75</xdr:row>
      <xdr:rowOff>0</xdr:rowOff>
    </xdr:from>
    <xdr:ext cx="94145" cy="118107"/>
    <xdr:sp macro="" textlink="">
      <xdr:nvSpPr>
        <xdr:cNvPr id="10" name="TextBox 9"/>
        <xdr:cNvSpPr txBox="1"/>
      </xdr:nvSpPr>
      <xdr:spPr>
        <a:xfrm>
          <a:off x="6373345" y="35490150"/>
          <a:ext cx="94145" cy="1181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5</xdr:col>
      <xdr:colOff>324970</xdr:colOff>
      <xdr:row>75</xdr:row>
      <xdr:rowOff>0</xdr:rowOff>
    </xdr:from>
    <xdr:ext cx="94145" cy="118107"/>
    <xdr:sp macro="" textlink="">
      <xdr:nvSpPr>
        <xdr:cNvPr id="11" name="TextBox 10"/>
        <xdr:cNvSpPr txBox="1"/>
      </xdr:nvSpPr>
      <xdr:spPr>
        <a:xfrm>
          <a:off x="6373345" y="35490150"/>
          <a:ext cx="94145" cy="1181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5</xdr:col>
      <xdr:colOff>324970</xdr:colOff>
      <xdr:row>75</xdr:row>
      <xdr:rowOff>0</xdr:rowOff>
    </xdr:from>
    <xdr:ext cx="94145" cy="118107"/>
    <xdr:sp macro="" textlink="">
      <xdr:nvSpPr>
        <xdr:cNvPr id="12" name="TextBox 11"/>
        <xdr:cNvSpPr txBox="1"/>
      </xdr:nvSpPr>
      <xdr:spPr>
        <a:xfrm>
          <a:off x="6373345" y="35490150"/>
          <a:ext cx="94145" cy="1181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5</xdr:col>
      <xdr:colOff>324970</xdr:colOff>
      <xdr:row>75</xdr:row>
      <xdr:rowOff>0</xdr:rowOff>
    </xdr:from>
    <xdr:ext cx="94145" cy="118107"/>
    <xdr:sp macro="" textlink="">
      <xdr:nvSpPr>
        <xdr:cNvPr id="13" name="TextBox 12"/>
        <xdr:cNvSpPr txBox="1"/>
      </xdr:nvSpPr>
      <xdr:spPr>
        <a:xfrm>
          <a:off x="6373345" y="35490150"/>
          <a:ext cx="94145" cy="1181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5</xdr:col>
      <xdr:colOff>324970</xdr:colOff>
      <xdr:row>75</xdr:row>
      <xdr:rowOff>0</xdr:rowOff>
    </xdr:from>
    <xdr:ext cx="94145" cy="118107"/>
    <xdr:sp macro="" textlink="">
      <xdr:nvSpPr>
        <xdr:cNvPr id="14" name="TextBox 13"/>
        <xdr:cNvSpPr txBox="1"/>
      </xdr:nvSpPr>
      <xdr:spPr>
        <a:xfrm>
          <a:off x="6373345" y="35490150"/>
          <a:ext cx="94145" cy="1181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5</xdr:col>
      <xdr:colOff>324970</xdr:colOff>
      <xdr:row>75</xdr:row>
      <xdr:rowOff>0</xdr:rowOff>
    </xdr:from>
    <xdr:ext cx="94145" cy="118107"/>
    <xdr:sp macro="" textlink="">
      <xdr:nvSpPr>
        <xdr:cNvPr id="15" name="TextBox 14"/>
        <xdr:cNvSpPr txBox="1"/>
      </xdr:nvSpPr>
      <xdr:spPr>
        <a:xfrm>
          <a:off x="6373345" y="35490150"/>
          <a:ext cx="94145" cy="1181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5</xdr:col>
      <xdr:colOff>324970</xdr:colOff>
      <xdr:row>75</xdr:row>
      <xdr:rowOff>0</xdr:rowOff>
    </xdr:from>
    <xdr:ext cx="94145" cy="118107"/>
    <xdr:sp macro="" textlink="">
      <xdr:nvSpPr>
        <xdr:cNvPr id="16" name="TextBox 15"/>
        <xdr:cNvSpPr txBox="1"/>
      </xdr:nvSpPr>
      <xdr:spPr>
        <a:xfrm>
          <a:off x="6373345" y="35490150"/>
          <a:ext cx="94145" cy="1181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5</xdr:col>
      <xdr:colOff>324970</xdr:colOff>
      <xdr:row>75</xdr:row>
      <xdr:rowOff>0</xdr:rowOff>
    </xdr:from>
    <xdr:ext cx="94145" cy="118107"/>
    <xdr:sp macro="" textlink="">
      <xdr:nvSpPr>
        <xdr:cNvPr id="17" name="TextBox 16"/>
        <xdr:cNvSpPr txBox="1"/>
      </xdr:nvSpPr>
      <xdr:spPr>
        <a:xfrm>
          <a:off x="6373345" y="35490150"/>
          <a:ext cx="94145" cy="1181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5</xdr:col>
      <xdr:colOff>324970</xdr:colOff>
      <xdr:row>75</xdr:row>
      <xdr:rowOff>0</xdr:rowOff>
    </xdr:from>
    <xdr:ext cx="94145" cy="245663"/>
    <xdr:sp macro="" textlink="">
      <xdr:nvSpPr>
        <xdr:cNvPr id="18" name="TextBox 17"/>
        <xdr:cNvSpPr txBox="1"/>
      </xdr:nvSpPr>
      <xdr:spPr>
        <a:xfrm>
          <a:off x="6373345" y="35490150"/>
          <a:ext cx="94145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5</xdr:col>
      <xdr:colOff>324970</xdr:colOff>
      <xdr:row>75</xdr:row>
      <xdr:rowOff>0</xdr:rowOff>
    </xdr:from>
    <xdr:ext cx="94145" cy="245663"/>
    <xdr:sp macro="" textlink="">
      <xdr:nvSpPr>
        <xdr:cNvPr id="19" name="TextBox 18"/>
        <xdr:cNvSpPr txBox="1"/>
      </xdr:nvSpPr>
      <xdr:spPr>
        <a:xfrm>
          <a:off x="6373345" y="35490150"/>
          <a:ext cx="94145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5</xdr:col>
      <xdr:colOff>324970</xdr:colOff>
      <xdr:row>75</xdr:row>
      <xdr:rowOff>0</xdr:rowOff>
    </xdr:from>
    <xdr:ext cx="94145" cy="245663"/>
    <xdr:sp macro="" textlink="">
      <xdr:nvSpPr>
        <xdr:cNvPr id="20" name="TextBox 19"/>
        <xdr:cNvSpPr txBox="1"/>
      </xdr:nvSpPr>
      <xdr:spPr>
        <a:xfrm>
          <a:off x="6373345" y="35490150"/>
          <a:ext cx="94145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5</xdr:col>
      <xdr:colOff>324970</xdr:colOff>
      <xdr:row>75</xdr:row>
      <xdr:rowOff>0</xdr:rowOff>
    </xdr:from>
    <xdr:ext cx="94145" cy="245663"/>
    <xdr:sp macro="" textlink="">
      <xdr:nvSpPr>
        <xdr:cNvPr id="21" name="TextBox 20"/>
        <xdr:cNvSpPr txBox="1"/>
      </xdr:nvSpPr>
      <xdr:spPr>
        <a:xfrm>
          <a:off x="6373345" y="35490150"/>
          <a:ext cx="94145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5</xdr:col>
      <xdr:colOff>324970</xdr:colOff>
      <xdr:row>75</xdr:row>
      <xdr:rowOff>0</xdr:rowOff>
    </xdr:from>
    <xdr:ext cx="94145" cy="245663"/>
    <xdr:sp macro="" textlink="">
      <xdr:nvSpPr>
        <xdr:cNvPr id="22" name="TextBox 21"/>
        <xdr:cNvSpPr txBox="1"/>
      </xdr:nvSpPr>
      <xdr:spPr>
        <a:xfrm>
          <a:off x="6373345" y="35490150"/>
          <a:ext cx="94145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5</xdr:col>
      <xdr:colOff>324970</xdr:colOff>
      <xdr:row>75</xdr:row>
      <xdr:rowOff>0</xdr:rowOff>
    </xdr:from>
    <xdr:ext cx="94145" cy="245663"/>
    <xdr:sp macro="" textlink="">
      <xdr:nvSpPr>
        <xdr:cNvPr id="23" name="TextBox 22"/>
        <xdr:cNvSpPr txBox="1"/>
      </xdr:nvSpPr>
      <xdr:spPr>
        <a:xfrm>
          <a:off x="6373345" y="35490150"/>
          <a:ext cx="94145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5</xdr:col>
      <xdr:colOff>324970</xdr:colOff>
      <xdr:row>75</xdr:row>
      <xdr:rowOff>0</xdr:rowOff>
    </xdr:from>
    <xdr:ext cx="94145" cy="245663"/>
    <xdr:sp macro="" textlink="">
      <xdr:nvSpPr>
        <xdr:cNvPr id="24" name="TextBox 23"/>
        <xdr:cNvSpPr txBox="1"/>
      </xdr:nvSpPr>
      <xdr:spPr>
        <a:xfrm>
          <a:off x="6373345" y="35490150"/>
          <a:ext cx="94145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5</xdr:col>
      <xdr:colOff>324970</xdr:colOff>
      <xdr:row>75</xdr:row>
      <xdr:rowOff>0</xdr:rowOff>
    </xdr:from>
    <xdr:ext cx="94145" cy="245663"/>
    <xdr:sp macro="" textlink="">
      <xdr:nvSpPr>
        <xdr:cNvPr id="25" name="TextBox 24"/>
        <xdr:cNvSpPr txBox="1"/>
      </xdr:nvSpPr>
      <xdr:spPr>
        <a:xfrm>
          <a:off x="6373345" y="35490150"/>
          <a:ext cx="94145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5</xdr:col>
      <xdr:colOff>324970</xdr:colOff>
      <xdr:row>75</xdr:row>
      <xdr:rowOff>0</xdr:rowOff>
    </xdr:from>
    <xdr:ext cx="94145" cy="245663"/>
    <xdr:sp macro="" textlink="">
      <xdr:nvSpPr>
        <xdr:cNvPr id="26" name="TextBox 25"/>
        <xdr:cNvSpPr txBox="1"/>
      </xdr:nvSpPr>
      <xdr:spPr>
        <a:xfrm>
          <a:off x="6373345" y="35490150"/>
          <a:ext cx="94145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5</xdr:col>
      <xdr:colOff>324970</xdr:colOff>
      <xdr:row>75</xdr:row>
      <xdr:rowOff>0</xdr:rowOff>
    </xdr:from>
    <xdr:ext cx="94145" cy="245663"/>
    <xdr:sp macro="" textlink="">
      <xdr:nvSpPr>
        <xdr:cNvPr id="27" name="TextBox 26"/>
        <xdr:cNvSpPr txBox="1"/>
      </xdr:nvSpPr>
      <xdr:spPr>
        <a:xfrm>
          <a:off x="6373345" y="35490150"/>
          <a:ext cx="94145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5</xdr:col>
      <xdr:colOff>324970</xdr:colOff>
      <xdr:row>75</xdr:row>
      <xdr:rowOff>0</xdr:rowOff>
    </xdr:from>
    <xdr:ext cx="94145" cy="245663"/>
    <xdr:sp macro="" textlink="">
      <xdr:nvSpPr>
        <xdr:cNvPr id="28" name="TextBox 27"/>
        <xdr:cNvSpPr txBox="1"/>
      </xdr:nvSpPr>
      <xdr:spPr>
        <a:xfrm>
          <a:off x="6373345" y="35490150"/>
          <a:ext cx="94145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5</xdr:col>
      <xdr:colOff>324970</xdr:colOff>
      <xdr:row>75</xdr:row>
      <xdr:rowOff>0</xdr:rowOff>
    </xdr:from>
    <xdr:ext cx="94145" cy="245663"/>
    <xdr:sp macro="" textlink="">
      <xdr:nvSpPr>
        <xdr:cNvPr id="29" name="TextBox 28"/>
        <xdr:cNvSpPr txBox="1"/>
      </xdr:nvSpPr>
      <xdr:spPr>
        <a:xfrm>
          <a:off x="6373345" y="35490150"/>
          <a:ext cx="94145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5</xdr:col>
      <xdr:colOff>324970</xdr:colOff>
      <xdr:row>75</xdr:row>
      <xdr:rowOff>0</xdr:rowOff>
    </xdr:from>
    <xdr:ext cx="94145" cy="245663"/>
    <xdr:sp macro="" textlink="">
      <xdr:nvSpPr>
        <xdr:cNvPr id="30" name="TextBox 29"/>
        <xdr:cNvSpPr txBox="1"/>
      </xdr:nvSpPr>
      <xdr:spPr>
        <a:xfrm>
          <a:off x="6373345" y="35490150"/>
          <a:ext cx="94145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5</xdr:col>
      <xdr:colOff>324970</xdr:colOff>
      <xdr:row>75</xdr:row>
      <xdr:rowOff>0</xdr:rowOff>
    </xdr:from>
    <xdr:ext cx="94145" cy="245663"/>
    <xdr:sp macro="" textlink="">
      <xdr:nvSpPr>
        <xdr:cNvPr id="31" name="TextBox 30"/>
        <xdr:cNvSpPr txBox="1"/>
      </xdr:nvSpPr>
      <xdr:spPr>
        <a:xfrm>
          <a:off x="6373345" y="35490150"/>
          <a:ext cx="94145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5</xdr:col>
      <xdr:colOff>324970</xdr:colOff>
      <xdr:row>75</xdr:row>
      <xdr:rowOff>0</xdr:rowOff>
    </xdr:from>
    <xdr:ext cx="94145" cy="245663"/>
    <xdr:sp macro="" textlink="">
      <xdr:nvSpPr>
        <xdr:cNvPr id="32" name="TextBox 31"/>
        <xdr:cNvSpPr txBox="1"/>
      </xdr:nvSpPr>
      <xdr:spPr>
        <a:xfrm>
          <a:off x="6373345" y="35490150"/>
          <a:ext cx="94145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5</xdr:col>
      <xdr:colOff>324970</xdr:colOff>
      <xdr:row>75</xdr:row>
      <xdr:rowOff>0</xdr:rowOff>
    </xdr:from>
    <xdr:ext cx="94145" cy="245663"/>
    <xdr:sp macro="" textlink="">
      <xdr:nvSpPr>
        <xdr:cNvPr id="33" name="TextBox 32"/>
        <xdr:cNvSpPr txBox="1"/>
      </xdr:nvSpPr>
      <xdr:spPr>
        <a:xfrm>
          <a:off x="6373345" y="35490150"/>
          <a:ext cx="94145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5</xdr:col>
      <xdr:colOff>324970</xdr:colOff>
      <xdr:row>75</xdr:row>
      <xdr:rowOff>0</xdr:rowOff>
    </xdr:from>
    <xdr:ext cx="94145" cy="118107"/>
    <xdr:sp macro="" textlink="">
      <xdr:nvSpPr>
        <xdr:cNvPr id="34" name="TextBox 33"/>
        <xdr:cNvSpPr txBox="1"/>
      </xdr:nvSpPr>
      <xdr:spPr>
        <a:xfrm>
          <a:off x="6373345" y="35490150"/>
          <a:ext cx="94145" cy="1181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5</xdr:col>
      <xdr:colOff>324970</xdr:colOff>
      <xdr:row>75</xdr:row>
      <xdr:rowOff>0</xdr:rowOff>
    </xdr:from>
    <xdr:ext cx="94145" cy="118107"/>
    <xdr:sp macro="" textlink="">
      <xdr:nvSpPr>
        <xdr:cNvPr id="35" name="TextBox 34"/>
        <xdr:cNvSpPr txBox="1"/>
      </xdr:nvSpPr>
      <xdr:spPr>
        <a:xfrm>
          <a:off x="6373345" y="35490150"/>
          <a:ext cx="94145" cy="1181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5</xdr:col>
      <xdr:colOff>324970</xdr:colOff>
      <xdr:row>75</xdr:row>
      <xdr:rowOff>0</xdr:rowOff>
    </xdr:from>
    <xdr:ext cx="94145" cy="118107"/>
    <xdr:sp macro="" textlink="">
      <xdr:nvSpPr>
        <xdr:cNvPr id="36" name="TextBox 35"/>
        <xdr:cNvSpPr txBox="1"/>
      </xdr:nvSpPr>
      <xdr:spPr>
        <a:xfrm>
          <a:off x="6373345" y="35490150"/>
          <a:ext cx="94145" cy="1181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5</xdr:col>
      <xdr:colOff>324970</xdr:colOff>
      <xdr:row>75</xdr:row>
      <xdr:rowOff>0</xdr:rowOff>
    </xdr:from>
    <xdr:ext cx="94145" cy="118107"/>
    <xdr:sp macro="" textlink="">
      <xdr:nvSpPr>
        <xdr:cNvPr id="37" name="TextBox 36"/>
        <xdr:cNvSpPr txBox="1"/>
      </xdr:nvSpPr>
      <xdr:spPr>
        <a:xfrm>
          <a:off x="6373345" y="35490150"/>
          <a:ext cx="94145" cy="1181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5</xdr:col>
      <xdr:colOff>324970</xdr:colOff>
      <xdr:row>75</xdr:row>
      <xdr:rowOff>0</xdr:rowOff>
    </xdr:from>
    <xdr:ext cx="94145" cy="118107"/>
    <xdr:sp macro="" textlink="">
      <xdr:nvSpPr>
        <xdr:cNvPr id="38" name="TextBox 37"/>
        <xdr:cNvSpPr txBox="1"/>
      </xdr:nvSpPr>
      <xdr:spPr>
        <a:xfrm>
          <a:off x="6373345" y="35490150"/>
          <a:ext cx="94145" cy="1181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5</xdr:col>
      <xdr:colOff>324970</xdr:colOff>
      <xdr:row>75</xdr:row>
      <xdr:rowOff>0</xdr:rowOff>
    </xdr:from>
    <xdr:ext cx="94145" cy="118107"/>
    <xdr:sp macro="" textlink="">
      <xdr:nvSpPr>
        <xdr:cNvPr id="39" name="TextBox 38"/>
        <xdr:cNvSpPr txBox="1"/>
      </xdr:nvSpPr>
      <xdr:spPr>
        <a:xfrm>
          <a:off x="6373345" y="35490150"/>
          <a:ext cx="94145" cy="1181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5</xdr:col>
      <xdr:colOff>324970</xdr:colOff>
      <xdr:row>75</xdr:row>
      <xdr:rowOff>0</xdr:rowOff>
    </xdr:from>
    <xdr:ext cx="94145" cy="118107"/>
    <xdr:sp macro="" textlink="">
      <xdr:nvSpPr>
        <xdr:cNvPr id="40" name="TextBox 39"/>
        <xdr:cNvSpPr txBox="1"/>
      </xdr:nvSpPr>
      <xdr:spPr>
        <a:xfrm>
          <a:off x="6373345" y="35490150"/>
          <a:ext cx="94145" cy="1181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5</xdr:col>
      <xdr:colOff>324970</xdr:colOff>
      <xdr:row>75</xdr:row>
      <xdr:rowOff>0</xdr:rowOff>
    </xdr:from>
    <xdr:ext cx="94145" cy="118107"/>
    <xdr:sp macro="" textlink="">
      <xdr:nvSpPr>
        <xdr:cNvPr id="41" name="TextBox 40"/>
        <xdr:cNvSpPr txBox="1"/>
      </xdr:nvSpPr>
      <xdr:spPr>
        <a:xfrm>
          <a:off x="6373345" y="35490150"/>
          <a:ext cx="94145" cy="1181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5</xdr:col>
      <xdr:colOff>324970</xdr:colOff>
      <xdr:row>75</xdr:row>
      <xdr:rowOff>0</xdr:rowOff>
    </xdr:from>
    <xdr:ext cx="94145" cy="118107"/>
    <xdr:sp macro="" textlink="">
      <xdr:nvSpPr>
        <xdr:cNvPr id="42" name="TextBox 41"/>
        <xdr:cNvSpPr txBox="1"/>
      </xdr:nvSpPr>
      <xdr:spPr>
        <a:xfrm>
          <a:off x="6373345" y="35490150"/>
          <a:ext cx="94145" cy="1181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5</xdr:col>
      <xdr:colOff>324970</xdr:colOff>
      <xdr:row>75</xdr:row>
      <xdr:rowOff>0</xdr:rowOff>
    </xdr:from>
    <xdr:ext cx="94145" cy="118107"/>
    <xdr:sp macro="" textlink="">
      <xdr:nvSpPr>
        <xdr:cNvPr id="43" name="TextBox 42"/>
        <xdr:cNvSpPr txBox="1"/>
      </xdr:nvSpPr>
      <xdr:spPr>
        <a:xfrm>
          <a:off x="6373345" y="35490150"/>
          <a:ext cx="94145" cy="1181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5</xdr:col>
      <xdr:colOff>324970</xdr:colOff>
      <xdr:row>75</xdr:row>
      <xdr:rowOff>0</xdr:rowOff>
    </xdr:from>
    <xdr:ext cx="94145" cy="118107"/>
    <xdr:sp macro="" textlink="">
      <xdr:nvSpPr>
        <xdr:cNvPr id="44" name="TextBox 43"/>
        <xdr:cNvSpPr txBox="1"/>
      </xdr:nvSpPr>
      <xdr:spPr>
        <a:xfrm>
          <a:off x="6373345" y="35490150"/>
          <a:ext cx="94145" cy="1181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5</xdr:col>
      <xdr:colOff>324970</xdr:colOff>
      <xdr:row>75</xdr:row>
      <xdr:rowOff>0</xdr:rowOff>
    </xdr:from>
    <xdr:ext cx="94145" cy="118107"/>
    <xdr:sp macro="" textlink="">
      <xdr:nvSpPr>
        <xdr:cNvPr id="45" name="TextBox 44"/>
        <xdr:cNvSpPr txBox="1"/>
      </xdr:nvSpPr>
      <xdr:spPr>
        <a:xfrm>
          <a:off x="6373345" y="35490150"/>
          <a:ext cx="94145" cy="1181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5</xdr:col>
      <xdr:colOff>324970</xdr:colOff>
      <xdr:row>75</xdr:row>
      <xdr:rowOff>0</xdr:rowOff>
    </xdr:from>
    <xdr:ext cx="94145" cy="118107"/>
    <xdr:sp macro="" textlink="">
      <xdr:nvSpPr>
        <xdr:cNvPr id="46" name="TextBox 45"/>
        <xdr:cNvSpPr txBox="1"/>
      </xdr:nvSpPr>
      <xdr:spPr>
        <a:xfrm>
          <a:off x="6373345" y="35490150"/>
          <a:ext cx="94145" cy="1181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5</xdr:col>
      <xdr:colOff>324970</xdr:colOff>
      <xdr:row>75</xdr:row>
      <xdr:rowOff>0</xdr:rowOff>
    </xdr:from>
    <xdr:ext cx="94145" cy="118107"/>
    <xdr:sp macro="" textlink="">
      <xdr:nvSpPr>
        <xdr:cNvPr id="47" name="TextBox 46"/>
        <xdr:cNvSpPr txBox="1"/>
      </xdr:nvSpPr>
      <xdr:spPr>
        <a:xfrm>
          <a:off x="6373345" y="35490150"/>
          <a:ext cx="94145" cy="1181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5</xdr:col>
      <xdr:colOff>324970</xdr:colOff>
      <xdr:row>75</xdr:row>
      <xdr:rowOff>0</xdr:rowOff>
    </xdr:from>
    <xdr:ext cx="94145" cy="118107"/>
    <xdr:sp macro="" textlink="">
      <xdr:nvSpPr>
        <xdr:cNvPr id="48" name="TextBox 47"/>
        <xdr:cNvSpPr txBox="1"/>
      </xdr:nvSpPr>
      <xdr:spPr>
        <a:xfrm>
          <a:off x="6373345" y="35490150"/>
          <a:ext cx="94145" cy="1181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5</xdr:col>
      <xdr:colOff>324970</xdr:colOff>
      <xdr:row>75</xdr:row>
      <xdr:rowOff>0</xdr:rowOff>
    </xdr:from>
    <xdr:ext cx="94145" cy="118107"/>
    <xdr:sp macro="" textlink="">
      <xdr:nvSpPr>
        <xdr:cNvPr id="49" name="TextBox 48"/>
        <xdr:cNvSpPr txBox="1"/>
      </xdr:nvSpPr>
      <xdr:spPr>
        <a:xfrm>
          <a:off x="6373345" y="35490150"/>
          <a:ext cx="94145" cy="1181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5</xdr:col>
      <xdr:colOff>324970</xdr:colOff>
      <xdr:row>75</xdr:row>
      <xdr:rowOff>0</xdr:rowOff>
    </xdr:from>
    <xdr:ext cx="94145" cy="245663"/>
    <xdr:sp macro="" textlink="">
      <xdr:nvSpPr>
        <xdr:cNvPr id="50" name="TextBox 49"/>
        <xdr:cNvSpPr txBox="1"/>
      </xdr:nvSpPr>
      <xdr:spPr>
        <a:xfrm>
          <a:off x="6373345" y="35490150"/>
          <a:ext cx="94145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5</xdr:col>
      <xdr:colOff>324970</xdr:colOff>
      <xdr:row>75</xdr:row>
      <xdr:rowOff>0</xdr:rowOff>
    </xdr:from>
    <xdr:ext cx="94145" cy="245663"/>
    <xdr:sp macro="" textlink="">
      <xdr:nvSpPr>
        <xdr:cNvPr id="51" name="TextBox 50"/>
        <xdr:cNvSpPr txBox="1"/>
      </xdr:nvSpPr>
      <xdr:spPr>
        <a:xfrm>
          <a:off x="6373345" y="35490150"/>
          <a:ext cx="94145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5</xdr:col>
      <xdr:colOff>324970</xdr:colOff>
      <xdr:row>75</xdr:row>
      <xdr:rowOff>0</xdr:rowOff>
    </xdr:from>
    <xdr:ext cx="94145" cy="245663"/>
    <xdr:sp macro="" textlink="">
      <xdr:nvSpPr>
        <xdr:cNvPr id="52" name="TextBox 51"/>
        <xdr:cNvSpPr txBox="1"/>
      </xdr:nvSpPr>
      <xdr:spPr>
        <a:xfrm>
          <a:off x="6373345" y="35490150"/>
          <a:ext cx="94145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5</xdr:col>
      <xdr:colOff>324970</xdr:colOff>
      <xdr:row>75</xdr:row>
      <xdr:rowOff>0</xdr:rowOff>
    </xdr:from>
    <xdr:ext cx="94145" cy="245663"/>
    <xdr:sp macro="" textlink="">
      <xdr:nvSpPr>
        <xdr:cNvPr id="53" name="TextBox 52"/>
        <xdr:cNvSpPr txBox="1"/>
      </xdr:nvSpPr>
      <xdr:spPr>
        <a:xfrm>
          <a:off x="6373345" y="35490150"/>
          <a:ext cx="94145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5</xdr:col>
      <xdr:colOff>324970</xdr:colOff>
      <xdr:row>75</xdr:row>
      <xdr:rowOff>0</xdr:rowOff>
    </xdr:from>
    <xdr:ext cx="94145" cy="245663"/>
    <xdr:sp macro="" textlink="">
      <xdr:nvSpPr>
        <xdr:cNvPr id="54" name="TextBox 53"/>
        <xdr:cNvSpPr txBox="1"/>
      </xdr:nvSpPr>
      <xdr:spPr>
        <a:xfrm>
          <a:off x="6373345" y="35490150"/>
          <a:ext cx="94145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5</xdr:col>
      <xdr:colOff>324970</xdr:colOff>
      <xdr:row>75</xdr:row>
      <xdr:rowOff>0</xdr:rowOff>
    </xdr:from>
    <xdr:ext cx="94145" cy="245663"/>
    <xdr:sp macro="" textlink="">
      <xdr:nvSpPr>
        <xdr:cNvPr id="55" name="TextBox 54"/>
        <xdr:cNvSpPr txBox="1"/>
      </xdr:nvSpPr>
      <xdr:spPr>
        <a:xfrm>
          <a:off x="6373345" y="35490150"/>
          <a:ext cx="94145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5</xdr:col>
      <xdr:colOff>324970</xdr:colOff>
      <xdr:row>75</xdr:row>
      <xdr:rowOff>0</xdr:rowOff>
    </xdr:from>
    <xdr:ext cx="94145" cy="245663"/>
    <xdr:sp macro="" textlink="">
      <xdr:nvSpPr>
        <xdr:cNvPr id="56" name="TextBox 55"/>
        <xdr:cNvSpPr txBox="1"/>
      </xdr:nvSpPr>
      <xdr:spPr>
        <a:xfrm>
          <a:off x="6373345" y="35490150"/>
          <a:ext cx="94145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5</xdr:col>
      <xdr:colOff>324970</xdr:colOff>
      <xdr:row>75</xdr:row>
      <xdr:rowOff>0</xdr:rowOff>
    </xdr:from>
    <xdr:ext cx="94145" cy="245663"/>
    <xdr:sp macro="" textlink="">
      <xdr:nvSpPr>
        <xdr:cNvPr id="57" name="TextBox 56"/>
        <xdr:cNvSpPr txBox="1"/>
      </xdr:nvSpPr>
      <xdr:spPr>
        <a:xfrm>
          <a:off x="6373345" y="35490150"/>
          <a:ext cx="94145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5</xdr:col>
      <xdr:colOff>324970</xdr:colOff>
      <xdr:row>75</xdr:row>
      <xdr:rowOff>0</xdr:rowOff>
    </xdr:from>
    <xdr:ext cx="94145" cy="245663"/>
    <xdr:sp macro="" textlink="">
      <xdr:nvSpPr>
        <xdr:cNvPr id="58" name="TextBox 57"/>
        <xdr:cNvSpPr txBox="1"/>
      </xdr:nvSpPr>
      <xdr:spPr>
        <a:xfrm>
          <a:off x="6373345" y="35490150"/>
          <a:ext cx="94145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5</xdr:col>
      <xdr:colOff>324970</xdr:colOff>
      <xdr:row>75</xdr:row>
      <xdr:rowOff>0</xdr:rowOff>
    </xdr:from>
    <xdr:ext cx="94145" cy="245663"/>
    <xdr:sp macro="" textlink="">
      <xdr:nvSpPr>
        <xdr:cNvPr id="59" name="TextBox 58"/>
        <xdr:cNvSpPr txBox="1"/>
      </xdr:nvSpPr>
      <xdr:spPr>
        <a:xfrm>
          <a:off x="6373345" y="35490150"/>
          <a:ext cx="94145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5</xdr:col>
      <xdr:colOff>324970</xdr:colOff>
      <xdr:row>75</xdr:row>
      <xdr:rowOff>0</xdr:rowOff>
    </xdr:from>
    <xdr:ext cx="94145" cy="245663"/>
    <xdr:sp macro="" textlink="">
      <xdr:nvSpPr>
        <xdr:cNvPr id="60" name="TextBox 59"/>
        <xdr:cNvSpPr txBox="1"/>
      </xdr:nvSpPr>
      <xdr:spPr>
        <a:xfrm>
          <a:off x="6373345" y="35490150"/>
          <a:ext cx="94145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5</xdr:col>
      <xdr:colOff>324970</xdr:colOff>
      <xdr:row>75</xdr:row>
      <xdr:rowOff>0</xdr:rowOff>
    </xdr:from>
    <xdr:ext cx="94145" cy="245663"/>
    <xdr:sp macro="" textlink="">
      <xdr:nvSpPr>
        <xdr:cNvPr id="61" name="TextBox 60"/>
        <xdr:cNvSpPr txBox="1"/>
      </xdr:nvSpPr>
      <xdr:spPr>
        <a:xfrm>
          <a:off x="6373345" y="35490150"/>
          <a:ext cx="94145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5</xdr:col>
      <xdr:colOff>324970</xdr:colOff>
      <xdr:row>75</xdr:row>
      <xdr:rowOff>0</xdr:rowOff>
    </xdr:from>
    <xdr:ext cx="94145" cy="245663"/>
    <xdr:sp macro="" textlink="">
      <xdr:nvSpPr>
        <xdr:cNvPr id="62" name="TextBox 61"/>
        <xdr:cNvSpPr txBox="1"/>
      </xdr:nvSpPr>
      <xdr:spPr>
        <a:xfrm>
          <a:off x="6373345" y="35490150"/>
          <a:ext cx="94145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5</xdr:col>
      <xdr:colOff>324970</xdr:colOff>
      <xdr:row>75</xdr:row>
      <xdr:rowOff>0</xdr:rowOff>
    </xdr:from>
    <xdr:ext cx="94145" cy="245663"/>
    <xdr:sp macro="" textlink="">
      <xdr:nvSpPr>
        <xdr:cNvPr id="63" name="TextBox 62"/>
        <xdr:cNvSpPr txBox="1"/>
      </xdr:nvSpPr>
      <xdr:spPr>
        <a:xfrm>
          <a:off x="6373345" y="35490150"/>
          <a:ext cx="94145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5</xdr:col>
      <xdr:colOff>324970</xdr:colOff>
      <xdr:row>75</xdr:row>
      <xdr:rowOff>0</xdr:rowOff>
    </xdr:from>
    <xdr:ext cx="94145" cy="245663"/>
    <xdr:sp macro="" textlink="">
      <xdr:nvSpPr>
        <xdr:cNvPr id="64" name="TextBox 63"/>
        <xdr:cNvSpPr txBox="1"/>
      </xdr:nvSpPr>
      <xdr:spPr>
        <a:xfrm>
          <a:off x="6373345" y="35490150"/>
          <a:ext cx="94145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5</xdr:col>
      <xdr:colOff>324970</xdr:colOff>
      <xdr:row>75</xdr:row>
      <xdr:rowOff>0</xdr:rowOff>
    </xdr:from>
    <xdr:ext cx="94145" cy="245663"/>
    <xdr:sp macro="" textlink="">
      <xdr:nvSpPr>
        <xdr:cNvPr id="65" name="TextBox 64"/>
        <xdr:cNvSpPr txBox="1"/>
      </xdr:nvSpPr>
      <xdr:spPr>
        <a:xfrm>
          <a:off x="6373345" y="35490150"/>
          <a:ext cx="94145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5</xdr:col>
      <xdr:colOff>324970</xdr:colOff>
      <xdr:row>34</xdr:row>
      <xdr:rowOff>0</xdr:rowOff>
    </xdr:from>
    <xdr:ext cx="94145" cy="304154"/>
    <xdr:sp macro="" textlink="">
      <xdr:nvSpPr>
        <xdr:cNvPr id="66" name="TextBox 65"/>
        <xdr:cNvSpPr txBox="1"/>
      </xdr:nvSpPr>
      <xdr:spPr>
        <a:xfrm>
          <a:off x="6373345" y="16287750"/>
          <a:ext cx="94145" cy="3041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5</xdr:col>
      <xdr:colOff>324970</xdr:colOff>
      <xdr:row>34</xdr:row>
      <xdr:rowOff>0</xdr:rowOff>
    </xdr:from>
    <xdr:ext cx="94145" cy="304154"/>
    <xdr:sp macro="" textlink="">
      <xdr:nvSpPr>
        <xdr:cNvPr id="67" name="TextBox 66"/>
        <xdr:cNvSpPr txBox="1"/>
      </xdr:nvSpPr>
      <xdr:spPr>
        <a:xfrm>
          <a:off x="6373345" y="16287750"/>
          <a:ext cx="94145" cy="3041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5</xdr:col>
      <xdr:colOff>324970</xdr:colOff>
      <xdr:row>34</xdr:row>
      <xdr:rowOff>0</xdr:rowOff>
    </xdr:from>
    <xdr:ext cx="94145" cy="304154"/>
    <xdr:sp macro="" textlink="">
      <xdr:nvSpPr>
        <xdr:cNvPr id="68" name="TextBox 67"/>
        <xdr:cNvSpPr txBox="1"/>
      </xdr:nvSpPr>
      <xdr:spPr>
        <a:xfrm>
          <a:off x="6373345" y="16287750"/>
          <a:ext cx="94145" cy="3041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5</xdr:col>
      <xdr:colOff>324970</xdr:colOff>
      <xdr:row>34</xdr:row>
      <xdr:rowOff>0</xdr:rowOff>
    </xdr:from>
    <xdr:ext cx="94145" cy="304154"/>
    <xdr:sp macro="" textlink="">
      <xdr:nvSpPr>
        <xdr:cNvPr id="69" name="TextBox 68"/>
        <xdr:cNvSpPr txBox="1"/>
      </xdr:nvSpPr>
      <xdr:spPr>
        <a:xfrm>
          <a:off x="6373345" y="16287750"/>
          <a:ext cx="94145" cy="3041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5</xdr:col>
      <xdr:colOff>324970</xdr:colOff>
      <xdr:row>34</xdr:row>
      <xdr:rowOff>0</xdr:rowOff>
    </xdr:from>
    <xdr:ext cx="94145" cy="304154"/>
    <xdr:sp macro="" textlink="">
      <xdr:nvSpPr>
        <xdr:cNvPr id="70" name="TextBox 69"/>
        <xdr:cNvSpPr txBox="1"/>
      </xdr:nvSpPr>
      <xdr:spPr>
        <a:xfrm>
          <a:off x="6373345" y="16287750"/>
          <a:ext cx="94145" cy="3041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5</xdr:col>
      <xdr:colOff>324970</xdr:colOff>
      <xdr:row>34</xdr:row>
      <xdr:rowOff>0</xdr:rowOff>
    </xdr:from>
    <xdr:ext cx="94145" cy="304154"/>
    <xdr:sp macro="" textlink="">
      <xdr:nvSpPr>
        <xdr:cNvPr id="71" name="TextBox 70"/>
        <xdr:cNvSpPr txBox="1"/>
      </xdr:nvSpPr>
      <xdr:spPr>
        <a:xfrm>
          <a:off x="6373345" y="16287750"/>
          <a:ext cx="94145" cy="3041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5</xdr:col>
      <xdr:colOff>324970</xdr:colOff>
      <xdr:row>34</xdr:row>
      <xdr:rowOff>0</xdr:rowOff>
    </xdr:from>
    <xdr:ext cx="94145" cy="304154"/>
    <xdr:sp macro="" textlink="">
      <xdr:nvSpPr>
        <xdr:cNvPr id="72" name="TextBox 71"/>
        <xdr:cNvSpPr txBox="1"/>
      </xdr:nvSpPr>
      <xdr:spPr>
        <a:xfrm>
          <a:off x="6373345" y="16287750"/>
          <a:ext cx="94145" cy="3041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5</xdr:col>
      <xdr:colOff>324970</xdr:colOff>
      <xdr:row>34</xdr:row>
      <xdr:rowOff>0</xdr:rowOff>
    </xdr:from>
    <xdr:ext cx="94145" cy="304154"/>
    <xdr:sp macro="" textlink="">
      <xdr:nvSpPr>
        <xdr:cNvPr id="73" name="TextBox 72"/>
        <xdr:cNvSpPr txBox="1"/>
      </xdr:nvSpPr>
      <xdr:spPr>
        <a:xfrm>
          <a:off x="6373345" y="16287750"/>
          <a:ext cx="94145" cy="3041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5</xdr:col>
      <xdr:colOff>324970</xdr:colOff>
      <xdr:row>34</xdr:row>
      <xdr:rowOff>0</xdr:rowOff>
    </xdr:from>
    <xdr:ext cx="94145" cy="304154"/>
    <xdr:sp macro="" textlink="">
      <xdr:nvSpPr>
        <xdr:cNvPr id="74" name="TextBox 73"/>
        <xdr:cNvSpPr txBox="1"/>
      </xdr:nvSpPr>
      <xdr:spPr>
        <a:xfrm>
          <a:off x="6373345" y="16287750"/>
          <a:ext cx="94145" cy="3041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5</xdr:col>
      <xdr:colOff>324970</xdr:colOff>
      <xdr:row>34</xdr:row>
      <xdr:rowOff>0</xdr:rowOff>
    </xdr:from>
    <xdr:ext cx="94145" cy="304154"/>
    <xdr:sp macro="" textlink="">
      <xdr:nvSpPr>
        <xdr:cNvPr id="75" name="TextBox 74"/>
        <xdr:cNvSpPr txBox="1"/>
      </xdr:nvSpPr>
      <xdr:spPr>
        <a:xfrm>
          <a:off x="6373345" y="16287750"/>
          <a:ext cx="94145" cy="3041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5</xdr:col>
      <xdr:colOff>324970</xdr:colOff>
      <xdr:row>34</xdr:row>
      <xdr:rowOff>0</xdr:rowOff>
    </xdr:from>
    <xdr:ext cx="94145" cy="304154"/>
    <xdr:sp macro="" textlink="">
      <xdr:nvSpPr>
        <xdr:cNvPr id="76" name="TextBox 75"/>
        <xdr:cNvSpPr txBox="1"/>
      </xdr:nvSpPr>
      <xdr:spPr>
        <a:xfrm>
          <a:off x="6373345" y="16287750"/>
          <a:ext cx="94145" cy="3041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5</xdr:col>
      <xdr:colOff>324970</xdr:colOff>
      <xdr:row>34</xdr:row>
      <xdr:rowOff>0</xdr:rowOff>
    </xdr:from>
    <xdr:ext cx="94145" cy="304154"/>
    <xdr:sp macro="" textlink="">
      <xdr:nvSpPr>
        <xdr:cNvPr id="77" name="TextBox 76"/>
        <xdr:cNvSpPr txBox="1"/>
      </xdr:nvSpPr>
      <xdr:spPr>
        <a:xfrm>
          <a:off x="6373345" y="16287750"/>
          <a:ext cx="94145" cy="3041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5</xdr:col>
      <xdr:colOff>324970</xdr:colOff>
      <xdr:row>34</xdr:row>
      <xdr:rowOff>0</xdr:rowOff>
    </xdr:from>
    <xdr:ext cx="94145" cy="304154"/>
    <xdr:sp macro="" textlink="">
      <xdr:nvSpPr>
        <xdr:cNvPr id="78" name="TextBox 77"/>
        <xdr:cNvSpPr txBox="1"/>
      </xdr:nvSpPr>
      <xdr:spPr>
        <a:xfrm>
          <a:off x="6373345" y="16287750"/>
          <a:ext cx="94145" cy="3041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5</xdr:col>
      <xdr:colOff>324970</xdr:colOff>
      <xdr:row>34</xdr:row>
      <xdr:rowOff>0</xdr:rowOff>
    </xdr:from>
    <xdr:ext cx="94145" cy="304154"/>
    <xdr:sp macro="" textlink="">
      <xdr:nvSpPr>
        <xdr:cNvPr id="79" name="TextBox 78"/>
        <xdr:cNvSpPr txBox="1"/>
      </xdr:nvSpPr>
      <xdr:spPr>
        <a:xfrm>
          <a:off x="6373345" y="16287750"/>
          <a:ext cx="94145" cy="3041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5</xdr:col>
      <xdr:colOff>324970</xdr:colOff>
      <xdr:row>34</xdr:row>
      <xdr:rowOff>0</xdr:rowOff>
    </xdr:from>
    <xdr:ext cx="94145" cy="304154"/>
    <xdr:sp macro="" textlink="">
      <xdr:nvSpPr>
        <xdr:cNvPr id="80" name="TextBox 79"/>
        <xdr:cNvSpPr txBox="1"/>
      </xdr:nvSpPr>
      <xdr:spPr>
        <a:xfrm>
          <a:off x="6373345" y="16287750"/>
          <a:ext cx="94145" cy="3041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5</xdr:col>
      <xdr:colOff>324970</xdr:colOff>
      <xdr:row>34</xdr:row>
      <xdr:rowOff>0</xdr:rowOff>
    </xdr:from>
    <xdr:ext cx="94145" cy="304154"/>
    <xdr:sp macro="" textlink="">
      <xdr:nvSpPr>
        <xdr:cNvPr id="81" name="TextBox 80"/>
        <xdr:cNvSpPr txBox="1"/>
      </xdr:nvSpPr>
      <xdr:spPr>
        <a:xfrm>
          <a:off x="6373345" y="16287750"/>
          <a:ext cx="94145" cy="3041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5</xdr:col>
      <xdr:colOff>324970</xdr:colOff>
      <xdr:row>34</xdr:row>
      <xdr:rowOff>0</xdr:rowOff>
    </xdr:from>
    <xdr:ext cx="94145" cy="304154"/>
    <xdr:sp macro="" textlink="">
      <xdr:nvSpPr>
        <xdr:cNvPr id="82" name="TextBox 81"/>
        <xdr:cNvSpPr txBox="1"/>
      </xdr:nvSpPr>
      <xdr:spPr>
        <a:xfrm>
          <a:off x="6373345" y="16287750"/>
          <a:ext cx="94145" cy="3041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5</xdr:col>
      <xdr:colOff>324970</xdr:colOff>
      <xdr:row>34</xdr:row>
      <xdr:rowOff>0</xdr:rowOff>
    </xdr:from>
    <xdr:ext cx="94145" cy="304154"/>
    <xdr:sp macro="" textlink="">
      <xdr:nvSpPr>
        <xdr:cNvPr id="83" name="TextBox 82"/>
        <xdr:cNvSpPr txBox="1"/>
      </xdr:nvSpPr>
      <xdr:spPr>
        <a:xfrm>
          <a:off x="6373345" y="16287750"/>
          <a:ext cx="94145" cy="3041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5</xdr:col>
      <xdr:colOff>324970</xdr:colOff>
      <xdr:row>34</xdr:row>
      <xdr:rowOff>0</xdr:rowOff>
    </xdr:from>
    <xdr:ext cx="94145" cy="304154"/>
    <xdr:sp macro="" textlink="">
      <xdr:nvSpPr>
        <xdr:cNvPr id="84" name="TextBox 83"/>
        <xdr:cNvSpPr txBox="1"/>
      </xdr:nvSpPr>
      <xdr:spPr>
        <a:xfrm>
          <a:off x="6373345" y="16287750"/>
          <a:ext cx="94145" cy="3041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5</xdr:col>
      <xdr:colOff>324970</xdr:colOff>
      <xdr:row>34</xdr:row>
      <xdr:rowOff>0</xdr:rowOff>
    </xdr:from>
    <xdr:ext cx="94145" cy="304154"/>
    <xdr:sp macro="" textlink="">
      <xdr:nvSpPr>
        <xdr:cNvPr id="85" name="TextBox 84"/>
        <xdr:cNvSpPr txBox="1"/>
      </xdr:nvSpPr>
      <xdr:spPr>
        <a:xfrm>
          <a:off x="6373345" y="16287750"/>
          <a:ext cx="94145" cy="3041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5</xdr:col>
      <xdr:colOff>324970</xdr:colOff>
      <xdr:row>34</xdr:row>
      <xdr:rowOff>0</xdr:rowOff>
    </xdr:from>
    <xdr:ext cx="94145" cy="304154"/>
    <xdr:sp macro="" textlink="">
      <xdr:nvSpPr>
        <xdr:cNvPr id="86" name="TextBox 85"/>
        <xdr:cNvSpPr txBox="1"/>
      </xdr:nvSpPr>
      <xdr:spPr>
        <a:xfrm>
          <a:off x="6373345" y="16287750"/>
          <a:ext cx="94145" cy="3041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5</xdr:col>
      <xdr:colOff>324970</xdr:colOff>
      <xdr:row>34</xdr:row>
      <xdr:rowOff>0</xdr:rowOff>
    </xdr:from>
    <xdr:ext cx="94145" cy="304154"/>
    <xdr:sp macro="" textlink="">
      <xdr:nvSpPr>
        <xdr:cNvPr id="87" name="TextBox 86"/>
        <xdr:cNvSpPr txBox="1"/>
      </xdr:nvSpPr>
      <xdr:spPr>
        <a:xfrm>
          <a:off x="6373345" y="16287750"/>
          <a:ext cx="94145" cy="3041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5</xdr:col>
      <xdr:colOff>324970</xdr:colOff>
      <xdr:row>34</xdr:row>
      <xdr:rowOff>0</xdr:rowOff>
    </xdr:from>
    <xdr:ext cx="94145" cy="304154"/>
    <xdr:sp macro="" textlink="">
      <xdr:nvSpPr>
        <xdr:cNvPr id="88" name="TextBox 87"/>
        <xdr:cNvSpPr txBox="1"/>
      </xdr:nvSpPr>
      <xdr:spPr>
        <a:xfrm>
          <a:off x="6373345" y="16287750"/>
          <a:ext cx="94145" cy="3041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5</xdr:col>
      <xdr:colOff>324970</xdr:colOff>
      <xdr:row>34</xdr:row>
      <xdr:rowOff>0</xdr:rowOff>
    </xdr:from>
    <xdr:ext cx="94145" cy="304154"/>
    <xdr:sp macro="" textlink="">
      <xdr:nvSpPr>
        <xdr:cNvPr id="89" name="TextBox 88"/>
        <xdr:cNvSpPr txBox="1"/>
      </xdr:nvSpPr>
      <xdr:spPr>
        <a:xfrm>
          <a:off x="6373345" y="16287750"/>
          <a:ext cx="94145" cy="3041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5</xdr:col>
      <xdr:colOff>324970</xdr:colOff>
      <xdr:row>34</xdr:row>
      <xdr:rowOff>0</xdr:rowOff>
    </xdr:from>
    <xdr:ext cx="94145" cy="304154"/>
    <xdr:sp macro="" textlink="">
      <xdr:nvSpPr>
        <xdr:cNvPr id="90" name="TextBox 89"/>
        <xdr:cNvSpPr txBox="1"/>
      </xdr:nvSpPr>
      <xdr:spPr>
        <a:xfrm>
          <a:off x="6373345" y="16287750"/>
          <a:ext cx="94145" cy="3041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5</xdr:col>
      <xdr:colOff>324970</xdr:colOff>
      <xdr:row>34</xdr:row>
      <xdr:rowOff>0</xdr:rowOff>
    </xdr:from>
    <xdr:ext cx="94145" cy="304154"/>
    <xdr:sp macro="" textlink="">
      <xdr:nvSpPr>
        <xdr:cNvPr id="91" name="TextBox 90"/>
        <xdr:cNvSpPr txBox="1"/>
      </xdr:nvSpPr>
      <xdr:spPr>
        <a:xfrm>
          <a:off x="6373345" y="16287750"/>
          <a:ext cx="94145" cy="3041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5</xdr:col>
      <xdr:colOff>324970</xdr:colOff>
      <xdr:row>34</xdr:row>
      <xdr:rowOff>0</xdr:rowOff>
    </xdr:from>
    <xdr:ext cx="94145" cy="304154"/>
    <xdr:sp macro="" textlink="">
      <xdr:nvSpPr>
        <xdr:cNvPr id="92" name="TextBox 91"/>
        <xdr:cNvSpPr txBox="1"/>
      </xdr:nvSpPr>
      <xdr:spPr>
        <a:xfrm>
          <a:off x="6373345" y="16287750"/>
          <a:ext cx="94145" cy="3041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5</xdr:col>
      <xdr:colOff>324970</xdr:colOff>
      <xdr:row>34</xdr:row>
      <xdr:rowOff>0</xdr:rowOff>
    </xdr:from>
    <xdr:ext cx="94145" cy="304154"/>
    <xdr:sp macro="" textlink="">
      <xdr:nvSpPr>
        <xdr:cNvPr id="93" name="TextBox 92"/>
        <xdr:cNvSpPr txBox="1"/>
      </xdr:nvSpPr>
      <xdr:spPr>
        <a:xfrm>
          <a:off x="6373345" y="16287750"/>
          <a:ext cx="94145" cy="3041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5</xdr:col>
      <xdr:colOff>324970</xdr:colOff>
      <xdr:row>34</xdr:row>
      <xdr:rowOff>0</xdr:rowOff>
    </xdr:from>
    <xdr:ext cx="94145" cy="304154"/>
    <xdr:sp macro="" textlink="">
      <xdr:nvSpPr>
        <xdr:cNvPr id="94" name="TextBox 93"/>
        <xdr:cNvSpPr txBox="1"/>
      </xdr:nvSpPr>
      <xdr:spPr>
        <a:xfrm>
          <a:off x="6373345" y="16287750"/>
          <a:ext cx="94145" cy="3041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5</xdr:col>
      <xdr:colOff>324970</xdr:colOff>
      <xdr:row>34</xdr:row>
      <xdr:rowOff>0</xdr:rowOff>
    </xdr:from>
    <xdr:ext cx="94145" cy="304154"/>
    <xdr:sp macro="" textlink="">
      <xdr:nvSpPr>
        <xdr:cNvPr id="95" name="TextBox 94"/>
        <xdr:cNvSpPr txBox="1"/>
      </xdr:nvSpPr>
      <xdr:spPr>
        <a:xfrm>
          <a:off x="6373345" y="16287750"/>
          <a:ext cx="94145" cy="3041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5</xdr:col>
      <xdr:colOff>324970</xdr:colOff>
      <xdr:row>34</xdr:row>
      <xdr:rowOff>0</xdr:rowOff>
    </xdr:from>
    <xdr:ext cx="94145" cy="304154"/>
    <xdr:sp macro="" textlink="">
      <xdr:nvSpPr>
        <xdr:cNvPr id="96" name="TextBox 95"/>
        <xdr:cNvSpPr txBox="1"/>
      </xdr:nvSpPr>
      <xdr:spPr>
        <a:xfrm>
          <a:off x="6373345" y="16287750"/>
          <a:ext cx="94145" cy="3041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5</xdr:col>
      <xdr:colOff>324970</xdr:colOff>
      <xdr:row>34</xdr:row>
      <xdr:rowOff>0</xdr:rowOff>
    </xdr:from>
    <xdr:ext cx="94145" cy="304154"/>
    <xdr:sp macro="" textlink="">
      <xdr:nvSpPr>
        <xdr:cNvPr id="97" name="TextBox 96"/>
        <xdr:cNvSpPr txBox="1"/>
      </xdr:nvSpPr>
      <xdr:spPr>
        <a:xfrm>
          <a:off x="6373345" y="16287750"/>
          <a:ext cx="94145" cy="3041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5</xdr:col>
      <xdr:colOff>324970</xdr:colOff>
      <xdr:row>0</xdr:row>
      <xdr:rowOff>0</xdr:rowOff>
    </xdr:from>
    <xdr:ext cx="94145" cy="245663"/>
    <xdr:sp macro="" textlink="">
      <xdr:nvSpPr>
        <xdr:cNvPr id="98" name="TextBox 97"/>
        <xdr:cNvSpPr txBox="1"/>
      </xdr:nvSpPr>
      <xdr:spPr>
        <a:xfrm>
          <a:off x="6373345" y="0"/>
          <a:ext cx="94145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5</xdr:col>
      <xdr:colOff>324970</xdr:colOff>
      <xdr:row>0</xdr:row>
      <xdr:rowOff>0</xdr:rowOff>
    </xdr:from>
    <xdr:ext cx="94145" cy="245663"/>
    <xdr:sp macro="" textlink="">
      <xdr:nvSpPr>
        <xdr:cNvPr id="99" name="TextBox 98"/>
        <xdr:cNvSpPr txBox="1"/>
      </xdr:nvSpPr>
      <xdr:spPr>
        <a:xfrm>
          <a:off x="6373345" y="0"/>
          <a:ext cx="94145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5</xdr:col>
      <xdr:colOff>324970</xdr:colOff>
      <xdr:row>0</xdr:row>
      <xdr:rowOff>0</xdr:rowOff>
    </xdr:from>
    <xdr:ext cx="94145" cy="245663"/>
    <xdr:sp macro="" textlink="">
      <xdr:nvSpPr>
        <xdr:cNvPr id="100" name="TextBox 99"/>
        <xdr:cNvSpPr txBox="1"/>
      </xdr:nvSpPr>
      <xdr:spPr>
        <a:xfrm>
          <a:off x="6373345" y="0"/>
          <a:ext cx="94145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5</xdr:col>
      <xdr:colOff>324970</xdr:colOff>
      <xdr:row>0</xdr:row>
      <xdr:rowOff>0</xdr:rowOff>
    </xdr:from>
    <xdr:ext cx="94145" cy="245663"/>
    <xdr:sp macro="" textlink="">
      <xdr:nvSpPr>
        <xdr:cNvPr id="101" name="TextBox 100"/>
        <xdr:cNvSpPr txBox="1"/>
      </xdr:nvSpPr>
      <xdr:spPr>
        <a:xfrm>
          <a:off x="6373345" y="0"/>
          <a:ext cx="94145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5</xdr:col>
      <xdr:colOff>324970</xdr:colOff>
      <xdr:row>0</xdr:row>
      <xdr:rowOff>0</xdr:rowOff>
    </xdr:from>
    <xdr:ext cx="94145" cy="245663"/>
    <xdr:sp macro="" textlink="">
      <xdr:nvSpPr>
        <xdr:cNvPr id="102" name="TextBox 101"/>
        <xdr:cNvSpPr txBox="1"/>
      </xdr:nvSpPr>
      <xdr:spPr>
        <a:xfrm>
          <a:off x="6373345" y="0"/>
          <a:ext cx="94145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5</xdr:col>
      <xdr:colOff>324970</xdr:colOff>
      <xdr:row>0</xdr:row>
      <xdr:rowOff>0</xdr:rowOff>
    </xdr:from>
    <xdr:ext cx="94145" cy="245663"/>
    <xdr:sp macro="" textlink="">
      <xdr:nvSpPr>
        <xdr:cNvPr id="103" name="TextBox 102"/>
        <xdr:cNvSpPr txBox="1"/>
      </xdr:nvSpPr>
      <xdr:spPr>
        <a:xfrm>
          <a:off x="6373345" y="0"/>
          <a:ext cx="94145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5</xdr:col>
      <xdr:colOff>324970</xdr:colOff>
      <xdr:row>0</xdr:row>
      <xdr:rowOff>0</xdr:rowOff>
    </xdr:from>
    <xdr:ext cx="94145" cy="245663"/>
    <xdr:sp macro="" textlink="">
      <xdr:nvSpPr>
        <xdr:cNvPr id="104" name="TextBox 103"/>
        <xdr:cNvSpPr txBox="1"/>
      </xdr:nvSpPr>
      <xdr:spPr>
        <a:xfrm>
          <a:off x="6373345" y="0"/>
          <a:ext cx="94145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5</xdr:col>
      <xdr:colOff>324970</xdr:colOff>
      <xdr:row>0</xdr:row>
      <xdr:rowOff>0</xdr:rowOff>
    </xdr:from>
    <xdr:ext cx="94145" cy="245663"/>
    <xdr:sp macro="" textlink="">
      <xdr:nvSpPr>
        <xdr:cNvPr id="105" name="TextBox 104"/>
        <xdr:cNvSpPr txBox="1"/>
      </xdr:nvSpPr>
      <xdr:spPr>
        <a:xfrm>
          <a:off x="6373345" y="0"/>
          <a:ext cx="94145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5</xdr:col>
      <xdr:colOff>324970</xdr:colOff>
      <xdr:row>0</xdr:row>
      <xdr:rowOff>0</xdr:rowOff>
    </xdr:from>
    <xdr:ext cx="94145" cy="245663"/>
    <xdr:sp macro="" textlink="">
      <xdr:nvSpPr>
        <xdr:cNvPr id="106" name="TextBox 105"/>
        <xdr:cNvSpPr txBox="1"/>
      </xdr:nvSpPr>
      <xdr:spPr>
        <a:xfrm>
          <a:off x="6373345" y="0"/>
          <a:ext cx="94145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5</xdr:col>
      <xdr:colOff>324970</xdr:colOff>
      <xdr:row>0</xdr:row>
      <xdr:rowOff>0</xdr:rowOff>
    </xdr:from>
    <xdr:ext cx="94145" cy="245663"/>
    <xdr:sp macro="" textlink="">
      <xdr:nvSpPr>
        <xdr:cNvPr id="107" name="TextBox 106"/>
        <xdr:cNvSpPr txBox="1"/>
      </xdr:nvSpPr>
      <xdr:spPr>
        <a:xfrm>
          <a:off x="6373345" y="0"/>
          <a:ext cx="94145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5</xdr:col>
      <xdr:colOff>324970</xdr:colOff>
      <xdr:row>0</xdr:row>
      <xdr:rowOff>0</xdr:rowOff>
    </xdr:from>
    <xdr:ext cx="94145" cy="245663"/>
    <xdr:sp macro="" textlink="">
      <xdr:nvSpPr>
        <xdr:cNvPr id="108" name="TextBox 107"/>
        <xdr:cNvSpPr txBox="1"/>
      </xdr:nvSpPr>
      <xdr:spPr>
        <a:xfrm>
          <a:off x="6373345" y="0"/>
          <a:ext cx="94145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5</xdr:col>
      <xdr:colOff>324970</xdr:colOff>
      <xdr:row>0</xdr:row>
      <xdr:rowOff>0</xdr:rowOff>
    </xdr:from>
    <xdr:ext cx="94145" cy="245663"/>
    <xdr:sp macro="" textlink="">
      <xdr:nvSpPr>
        <xdr:cNvPr id="109" name="TextBox 108"/>
        <xdr:cNvSpPr txBox="1"/>
      </xdr:nvSpPr>
      <xdr:spPr>
        <a:xfrm>
          <a:off x="6373345" y="0"/>
          <a:ext cx="94145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5</xdr:col>
      <xdr:colOff>324970</xdr:colOff>
      <xdr:row>0</xdr:row>
      <xdr:rowOff>0</xdr:rowOff>
    </xdr:from>
    <xdr:ext cx="94145" cy="245663"/>
    <xdr:sp macro="" textlink="">
      <xdr:nvSpPr>
        <xdr:cNvPr id="110" name="TextBox 109"/>
        <xdr:cNvSpPr txBox="1"/>
      </xdr:nvSpPr>
      <xdr:spPr>
        <a:xfrm>
          <a:off x="6373345" y="0"/>
          <a:ext cx="94145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5</xdr:col>
      <xdr:colOff>324970</xdr:colOff>
      <xdr:row>0</xdr:row>
      <xdr:rowOff>0</xdr:rowOff>
    </xdr:from>
    <xdr:ext cx="94145" cy="245663"/>
    <xdr:sp macro="" textlink="">
      <xdr:nvSpPr>
        <xdr:cNvPr id="111" name="TextBox 110"/>
        <xdr:cNvSpPr txBox="1"/>
      </xdr:nvSpPr>
      <xdr:spPr>
        <a:xfrm>
          <a:off x="6373345" y="0"/>
          <a:ext cx="94145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5</xdr:col>
      <xdr:colOff>324970</xdr:colOff>
      <xdr:row>0</xdr:row>
      <xdr:rowOff>0</xdr:rowOff>
    </xdr:from>
    <xdr:ext cx="94145" cy="245663"/>
    <xdr:sp macro="" textlink="">
      <xdr:nvSpPr>
        <xdr:cNvPr id="112" name="TextBox 111"/>
        <xdr:cNvSpPr txBox="1"/>
      </xdr:nvSpPr>
      <xdr:spPr>
        <a:xfrm>
          <a:off x="6373345" y="0"/>
          <a:ext cx="94145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5</xdr:col>
      <xdr:colOff>324970</xdr:colOff>
      <xdr:row>0</xdr:row>
      <xdr:rowOff>0</xdr:rowOff>
    </xdr:from>
    <xdr:ext cx="94145" cy="245663"/>
    <xdr:sp macro="" textlink="">
      <xdr:nvSpPr>
        <xdr:cNvPr id="113" name="TextBox 112"/>
        <xdr:cNvSpPr txBox="1"/>
      </xdr:nvSpPr>
      <xdr:spPr>
        <a:xfrm>
          <a:off x="6373345" y="0"/>
          <a:ext cx="94145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5</xdr:col>
      <xdr:colOff>324970</xdr:colOff>
      <xdr:row>0</xdr:row>
      <xdr:rowOff>0</xdr:rowOff>
    </xdr:from>
    <xdr:ext cx="94145" cy="245663"/>
    <xdr:sp macro="" textlink="">
      <xdr:nvSpPr>
        <xdr:cNvPr id="114" name="TextBox 113"/>
        <xdr:cNvSpPr txBox="1"/>
      </xdr:nvSpPr>
      <xdr:spPr>
        <a:xfrm>
          <a:off x="6373345" y="0"/>
          <a:ext cx="94145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5</xdr:col>
      <xdr:colOff>324970</xdr:colOff>
      <xdr:row>0</xdr:row>
      <xdr:rowOff>0</xdr:rowOff>
    </xdr:from>
    <xdr:ext cx="94145" cy="245663"/>
    <xdr:sp macro="" textlink="">
      <xdr:nvSpPr>
        <xdr:cNvPr id="115" name="TextBox 114"/>
        <xdr:cNvSpPr txBox="1"/>
      </xdr:nvSpPr>
      <xdr:spPr>
        <a:xfrm>
          <a:off x="6373345" y="0"/>
          <a:ext cx="94145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5</xdr:col>
      <xdr:colOff>324970</xdr:colOff>
      <xdr:row>0</xdr:row>
      <xdr:rowOff>0</xdr:rowOff>
    </xdr:from>
    <xdr:ext cx="94145" cy="245663"/>
    <xdr:sp macro="" textlink="">
      <xdr:nvSpPr>
        <xdr:cNvPr id="116" name="TextBox 115"/>
        <xdr:cNvSpPr txBox="1"/>
      </xdr:nvSpPr>
      <xdr:spPr>
        <a:xfrm>
          <a:off x="6373345" y="0"/>
          <a:ext cx="94145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5</xdr:col>
      <xdr:colOff>324970</xdr:colOff>
      <xdr:row>0</xdr:row>
      <xdr:rowOff>0</xdr:rowOff>
    </xdr:from>
    <xdr:ext cx="94145" cy="245663"/>
    <xdr:sp macro="" textlink="">
      <xdr:nvSpPr>
        <xdr:cNvPr id="117" name="TextBox 116"/>
        <xdr:cNvSpPr txBox="1"/>
      </xdr:nvSpPr>
      <xdr:spPr>
        <a:xfrm>
          <a:off x="6373345" y="0"/>
          <a:ext cx="94145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5</xdr:col>
      <xdr:colOff>324970</xdr:colOff>
      <xdr:row>0</xdr:row>
      <xdr:rowOff>0</xdr:rowOff>
    </xdr:from>
    <xdr:ext cx="94145" cy="245663"/>
    <xdr:sp macro="" textlink="">
      <xdr:nvSpPr>
        <xdr:cNvPr id="118" name="TextBox 117"/>
        <xdr:cNvSpPr txBox="1"/>
      </xdr:nvSpPr>
      <xdr:spPr>
        <a:xfrm>
          <a:off x="6373345" y="0"/>
          <a:ext cx="94145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5</xdr:col>
      <xdr:colOff>324970</xdr:colOff>
      <xdr:row>0</xdr:row>
      <xdr:rowOff>0</xdr:rowOff>
    </xdr:from>
    <xdr:ext cx="94145" cy="245663"/>
    <xdr:sp macro="" textlink="">
      <xdr:nvSpPr>
        <xdr:cNvPr id="119" name="TextBox 118"/>
        <xdr:cNvSpPr txBox="1"/>
      </xdr:nvSpPr>
      <xdr:spPr>
        <a:xfrm>
          <a:off x="6373345" y="0"/>
          <a:ext cx="94145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5</xdr:col>
      <xdr:colOff>324970</xdr:colOff>
      <xdr:row>0</xdr:row>
      <xdr:rowOff>0</xdr:rowOff>
    </xdr:from>
    <xdr:ext cx="94145" cy="245663"/>
    <xdr:sp macro="" textlink="">
      <xdr:nvSpPr>
        <xdr:cNvPr id="120" name="TextBox 119"/>
        <xdr:cNvSpPr txBox="1"/>
      </xdr:nvSpPr>
      <xdr:spPr>
        <a:xfrm>
          <a:off x="6373345" y="0"/>
          <a:ext cx="94145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5</xdr:col>
      <xdr:colOff>324970</xdr:colOff>
      <xdr:row>0</xdr:row>
      <xdr:rowOff>0</xdr:rowOff>
    </xdr:from>
    <xdr:ext cx="94145" cy="245663"/>
    <xdr:sp macro="" textlink="">
      <xdr:nvSpPr>
        <xdr:cNvPr id="121" name="TextBox 120"/>
        <xdr:cNvSpPr txBox="1"/>
      </xdr:nvSpPr>
      <xdr:spPr>
        <a:xfrm>
          <a:off x="6373345" y="0"/>
          <a:ext cx="94145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5</xdr:col>
      <xdr:colOff>324970</xdr:colOff>
      <xdr:row>0</xdr:row>
      <xdr:rowOff>0</xdr:rowOff>
    </xdr:from>
    <xdr:ext cx="94145" cy="245663"/>
    <xdr:sp macro="" textlink="">
      <xdr:nvSpPr>
        <xdr:cNvPr id="122" name="TextBox 121"/>
        <xdr:cNvSpPr txBox="1"/>
      </xdr:nvSpPr>
      <xdr:spPr>
        <a:xfrm>
          <a:off x="6373345" y="0"/>
          <a:ext cx="94145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5</xdr:col>
      <xdr:colOff>324970</xdr:colOff>
      <xdr:row>0</xdr:row>
      <xdr:rowOff>0</xdr:rowOff>
    </xdr:from>
    <xdr:ext cx="94145" cy="245663"/>
    <xdr:sp macro="" textlink="">
      <xdr:nvSpPr>
        <xdr:cNvPr id="123" name="TextBox 122"/>
        <xdr:cNvSpPr txBox="1"/>
      </xdr:nvSpPr>
      <xdr:spPr>
        <a:xfrm>
          <a:off x="6373345" y="0"/>
          <a:ext cx="94145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5</xdr:col>
      <xdr:colOff>324970</xdr:colOff>
      <xdr:row>0</xdr:row>
      <xdr:rowOff>0</xdr:rowOff>
    </xdr:from>
    <xdr:ext cx="94145" cy="245663"/>
    <xdr:sp macro="" textlink="">
      <xdr:nvSpPr>
        <xdr:cNvPr id="124" name="TextBox 123"/>
        <xdr:cNvSpPr txBox="1"/>
      </xdr:nvSpPr>
      <xdr:spPr>
        <a:xfrm>
          <a:off x="6373345" y="0"/>
          <a:ext cx="94145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5</xdr:col>
      <xdr:colOff>324970</xdr:colOff>
      <xdr:row>0</xdr:row>
      <xdr:rowOff>0</xdr:rowOff>
    </xdr:from>
    <xdr:ext cx="94145" cy="245663"/>
    <xdr:sp macro="" textlink="">
      <xdr:nvSpPr>
        <xdr:cNvPr id="125" name="TextBox 124"/>
        <xdr:cNvSpPr txBox="1"/>
      </xdr:nvSpPr>
      <xdr:spPr>
        <a:xfrm>
          <a:off x="6373345" y="0"/>
          <a:ext cx="94145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5</xdr:col>
      <xdr:colOff>324970</xdr:colOff>
      <xdr:row>0</xdr:row>
      <xdr:rowOff>0</xdr:rowOff>
    </xdr:from>
    <xdr:ext cx="94145" cy="245663"/>
    <xdr:sp macro="" textlink="">
      <xdr:nvSpPr>
        <xdr:cNvPr id="126" name="TextBox 125"/>
        <xdr:cNvSpPr txBox="1"/>
      </xdr:nvSpPr>
      <xdr:spPr>
        <a:xfrm>
          <a:off x="6373345" y="0"/>
          <a:ext cx="94145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5</xdr:col>
      <xdr:colOff>324970</xdr:colOff>
      <xdr:row>0</xdr:row>
      <xdr:rowOff>0</xdr:rowOff>
    </xdr:from>
    <xdr:ext cx="94145" cy="245663"/>
    <xdr:sp macro="" textlink="">
      <xdr:nvSpPr>
        <xdr:cNvPr id="127" name="TextBox 126"/>
        <xdr:cNvSpPr txBox="1"/>
      </xdr:nvSpPr>
      <xdr:spPr>
        <a:xfrm>
          <a:off x="6373345" y="0"/>
          <a:ext cx="94145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5</xdr:col>
      <xdr:colOff>324970</xdr:colOff>
      <xdr:row>0</xdr:row>
      <xdr:rowOff>0</xdr:rowOff>
    </xdr:from>
    <xdr:ext cx="94145" cy="245663"/>
    <xdr:sp macro="" textlink="">
      <xdr:nvSpPr>
        <xdr:cNvPr id="128" name="TextBox 127"/>
        <xdr:cNvSpPr txBox="1"/>
      </xdr:nvSpPr>
      <xdr:spPr>
        <a:xfrm>
          <a:off x="6373345" y="0"/>
          <a:ext cx="94145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5</xdr:col>
      <xdr:colOff>324970</xdr:colOff>
      <xdr:row>0</xdr:row>
      <xdr:rowOff>0</xdr:rowOff>
    </xdr:from>
    <xdr:ext cx="94145" cy="245663"/>
    <xdr:sp macro="" textlink="">
      <xdr:nvSpPr>
        <xdr:cNvPr id="129" name="TextBox 128"/>
        <xdr:cNvSpPr txBox="1"/>
      </xdr:nvSpPr>
      <xdr:spPr>
        <a:xfrm>
          <a:off x="6373345" y="0"/>
          <a:ext cx="94145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5</xdr:col>
      <xdr:colOff>324970</xdr:colOff>
      <xdr:row>0</xdr:row>
      <xdr:rowOff>0</xdr:rowOff>
    </xdr:from>
    <xdr:ext cx="94145" cy="245663"/>
    <xdr:sp macro="" textlink="">
      <xdr:nvSpPr>
        <xdr:cNvPr id="130" name="TextBox 129"/>
        <xdr:cNvSpPr txBox="1"/>
      </xdr:nvSpPr>
      <xdr:spPr>
        <a:xfrm>
          <a:off x="6373345" y="0"/>
          <a:ext cx="94145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5</xdr:col>
      <xdr:colOff>324970</xdr:colOff>
      <xdr:row>0</xdr:row>
      <xdr:rowOff>0</xdr:rowOff>
    </xdr:from>
    <xdr:ext cx="94145" cy="245663"/>
    <xdr:sp macro="" textlink="">
      <xdr:nvSpPr>
        <xdr:cNvPr id="131" name="TextBox 130"/>
        <xdr:cNvSpPr txBox="1"/>
      </xdr:nvSpPr>
      <xdr:spPr>
        <a:xfrm>
          <a:off x="6373345" y="0"/>
          <a:ext cx="94145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5</xdr:col>
      <xdr:colOff>324970</xdr:colOff>
      <xdr:row>0</xdr:row>
      <xdr:rowOff>0</xdr:rowOff>
    </xdr:from>
    <xdr:ext cx="94145" cy="245663"/>
    <xdr:sp macro="" textlink="">
      <xdr:nvSpPr>
        <xdr:cNvPr id="132" name="TextBox 131"/>
        <xdr:cNvSpPr txBox="1"/>
      </xdr:nvSpPr>
      <xdr:spPr>
        <a:xfrm>
          <a:off x="6373345" y="0"/>
          <a:ext cx="94145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5</xdr:col>
      <xdr:colOff>324970</xdr:colOff>
      <xdr:row>0</xdr:row>
      <xdr:rowOff>0</xdr:rowOff>
    </xdr:from>
    <xdr:ext cx="94145" cy="245663"/>
    <xdr:sp macro="" textlink="">
      <xdr:nvSpPr>
        <xdr:cNvPr id="133" name="TextBox 132"/>
        <xdr:cNvSpPr txBox="1"/>
      </xdr:nvSpPr>
      <xdr:spPr>
        <a:xfrm>
          <a:off x="6373345" y="0"/>
          <a:ext cx="94145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5</xdr:col>
      <xdr:colOff>324970</xdr:colOff>
      <xdr:row>0</xdr:row>
      <xdr:rowOff>0</xdr:rowOff>
    </xdr:from>
    <xdr:ext cx="94145" cy="245663"/>
    <xdr:sp macro="" textlink="">
      <xdr:nvSpPr>
        <xdr:cNvPr id="134" name="TextBox 133"/>
        <xdr:cNvSpPr txBox="1"/>
      </xdr:nvSpPr>
      <xdr:spPr>
        <a:xfrm>
          <a:off x="6373345" y="0"/>
          <a:ext cx="94145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5</xdr:col>
      <xdr:colOff>324970</xdr:colOff>
      <xdr:row>0</xdr:row>
      <xdr:rowOff>0</xdr:rowOff>
    </xdr:from>
    <xdr:ext cx="94145" cy="245663"/>
    <xdr:sp macro="" textlink="">
      <xdr:nvSpPr>
        <xdr:cNvPr id="135" name="TextBox 134"/>
        <xdr:cNvSpPr txBox="1"/>
      </xdr:nvSpPr>
      <xdr:spPr>
        <a:xfrm>
          <a:off x="6373345" y="0"/>
          <a:ext cx="94145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5</xdr:col>
      <xdr:colOff>324970</xdr:colOff>
      <xdr:row>0</xdr:row>
      <xdr:rowOff>0</xdr:rowOff>
    </xdr:from>
    <xdr:ext cx="94145" cy="245663"/>
    <xdr:sp macro="" textlink="">
      <xdr:nvSpPr>
        <xdr:cNvPr id="136" name="TextBox 135"/>
        <xdr:cNvSpPr txBox="1"/>
      </xdr:nvSpPr>
      <xdr:spPr>
        <a:xfrm>
          <a:off x="6373345" y="0"/>
          <a:ext cx="94145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5</xdr:col>
      <xdr:colOff>324970</xdr:colOff>
      <xdr:row>0</xdr:row>
      <xdr:rowOff>0</xdr:rowOff>
    </xdr:from>
    <xdr:ext cx="94145" cy="245663"/>
    <xdr:sp macro="" textlink="">
      <xdr:nvSpPr>
        <xdr:cNvPr id="137" name="TextBox 136"/>
        <xdr:cNvSpPr txBox="1"/>
      </xdr:nvSpPr>
      <xdr:spPr>
        <a:xfrm>
          <a:off x="6373345" y="0"/>
          <a:ext cx="94145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5</xdr:col>
      <xdr:colOff>324970</xdr:colOff>
      <xdr:row>0</xdr:row>
      <xdr:rowOff>0</xdr:rowOff>
    </xdr:from>
    <xdr:ext cx="94145" cy="245663"/>
    <xdr:sp macro="" textlink="">
      <xdr:nvSpPr>
        <xdr:cNvPr id="138" name="TextBox 137"/>
        <xdr:cNvSpPr txBox="1"/>
      </xdr:nvSpPr>
      <xdr:spPr>
        <a:xfrm>
          <a:off x="6373345" y="0"/>
          <a:ext cx="94145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5</xdr:col>
      <xdr:colOff>324970</xdr:colOff>
      <xdr:row>0</xdr:row>
      <xdr:rowOff>0</xdr:rowOff>
    </xdr:from>
    <xdr:ext cx="94145" cy="245663"/>
    <xdr:sp macro="" textlink="">
      <xdr:nvSpPr>
        <xdr:cNvPr id="139" name="TextBox 138"/>
        <xdr:cNvSpPr txBox="1"/>
      </xdr:nvSpPr>
      <xdr:spPr>
        <a:xfrm>
          <a:off x="6373345" y="0"/>
          <a:ext cx="94145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5</xdr:col>
      <xdr:colOff>324970</xdr:colOff>
      <xdr:row>0</xdr:row>
      <xdr:rowOff>0</xdr:rowOff>
    </xdr:from>
    <xdr:ext cx="94145" cy="245663"/>
    <xdr:sp macro="" textlink="">
      <xdr:nvSpPr>
        <xdr:cNvPr id="140" name="TextBox 139"/>
        <xdr:cNvSpPr txBox="1"/>
      </xdr:nvSpPr>
      <xdr:spPr>
        <a:xfrm>
          <a:off x="6373345" y="0"/>
          <a:ext cx="94145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5</xdr:col>
      <xdr:colOff>324970</xdr:colOff>
      <xdr:row>0</xdr:row>
      <xdr:rowOff>0</xdr:rowOff>
    </xdr:from>
    <xdr:ext cx="94145" cy="245663"/>
    <xdr:sp macro="" textlink="">
      <xdr:nvSpPr>
        <xdr:cNvPr id="141" name="TextBox 140"/>
        <xdr:cNvSpPr txBox="1"/>
      </xdr:nvSpPr>
      <xdr:spPr>
        <a:xfrm>
          <a:off x="6373345" y="0"/>
          <a:ext cx="94145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5</xdr:col>
      <xdr:colOff>324970</xdr:colOff>
      <xdr:row>0</xdr:row>
      <xdr:rowOff>0</xdr:rowOff>
    </xdr:from>
    <xdr:ext cx="94145" cy="245663"/>
    <xdr:sp macro="" textlink="">
      <xdr:nvSpPr>
        <xdr:cNvPr id="142" name="TextBox 141"/>
        <xdr:cNvSpPr txBox="1"/>
      </xdr:nvSpPr>
      <xdr:spPr>
        <a:xfrm>
          <a:off x="6373345" y="0"/>
          <a:ext cx="94145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5</xdr:col>
      <xdr:colOff>324970</xdr:colOff>
      <xdr:row>0</xdr:row>
      <xdr:rowOff>0</xdr:rowOff>
    </xdr:from>
    <xdr:ext cx="94145" cy="245663"/>
    <xdr:sp macro="" textlink="">
      <xdr:nvSpPr>
        <xdr:cNvPr id="143" name="TextBox 142"/>
        <xdr:cNvSpPr txBox="1"/>
      </xdr:nvSpPr>
      <xdr:spPr>
        <a:xfrm>
          <a:off x="6373345" y="0"/>
          <a:ext cx="94145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5</xdr:col>
      <xdr:colOff>324970</xdr:colOff>
      <xdr:row>0</xdr:row>
      <xdr:rowOff>0</xdr:rowOff>
    </xdr:from>
    <xdr:ext cx="94145" cy="245663"/>
    <xdr:sp macro="" textlink="">
      <xdr:nvSpPr>
        <xdr:cNvPr id="144" name="TextBox 143"/>
        <xdr:cNvSpPr txBox="1"/>
      </xdr:nvSpPr>
      <xdr:spPr>
        <a:xfrm>
          <a:off x="6373345" y="0"/>
          <a:ext cx="94145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5</xdr:col>
      <xdr:colOff>324970</xdr:colOff>
      <xdr:row>0</xdr:row>
      <xdr:rowOff>0</xdr:rowOff>
    </xdr:from>
    <xdr:ext cx="94145" cy="245663"/>
    <xdr:sp macro="" textlink="">
      <xdr:nvSpPr>
        <xdr:cNvPr id="145" name="TextBox 144"/>
        <xdr:cNvSpPr txBox="1"/>
      </xdr:nvSpPr>
      <xdr:spPr>
        <a:xfrm>
          <a:off x="6373345" y="0"/>
          <a:ext cx="94145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5</xdr:col>
      <xdr:colOff>324970</xdr:colOff>
      <xdr:row>0</xdr:row>
      <xdr:rowOff>0</xdr:rowOff>
    </xdr:from>
    <xdr:ext cx="94145" cy="245663"/>
    <xdr:sp macro="" textlink="">
      <xdr:nvSpPr>
        <xdr:cNvPr id="146" name="TextBox 145"/>
        <xdr:cNvSpPr txBox="1"/>
      </xdr:nvSpPr>
      <xdr:spPr>
        <a:xfrm>
          <a:off x="6373345" y="0"/>
          <a:ext cx="94145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5</xdr:col>
      <xdr:colOff>324970</xdr:colOff>
      <xdr:row>0</xdr:row>
      <xdr:rowOff>0</xdr:rowOff>
    </xdr:from>
    <xdr:ext cx="94145" cy="245663"/>
    <xdr:sp macro="" textlink="">
      <xdr:nvSpPr>
        <xdr:cNvPr id="147" name="TextBox 146"/>
        <xdr:cNvSpPr txBox="1"/>
      </xdr:nvSpPr>
      <xdr:spPr>
        <a:xfrm>
          <a:off x="6373345" y="0"/>
          <a:ext cx="94145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5</xdr:col>
      <xdr:colOff>324970</xdr:colOff>
      <xdr:row>0</xdr:row>
      <xdr:rowOff>0</xdr:rowOff>
    </xdr:from>
    <xdr:ext cx="94145" cy="245663"/>
    <xdr:sp macro="" textlink="">
      <xdr:nvSpPr>
        <xdr:cNvPr id="148" name="TextBox 147"/>
        <xdr:cNvSpPr txBox="1"/>
      </xdr:nvSpPr>
      <xdr:spPr>
        <a:xfrm>
          <a:off x="6373345" y="0"/>
          <a:ext cx="94145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5</xdr:col>
      <xdr:colOff>324970</xdr:colOff>
      <xdr:row>0</xdr:row>
      <xdr:rowOff>0</xdr:rowOff>
    </xdr:from>
    <xdr:ext cx="94145" cy="245663"/>
    <xdr:sp macro="" textlink="">
      <xdr:nvSpPr>
        <xdr:cNvPr id="149" name="TextBox 148"/>
        <xdr:cNvSpPr txBox="1"/>
      </xdr:nvSpPr>
      <xdr:spPr>
        <a:xfrm>
          <a:off x="6373345" y="0"/>
          <a:ext cx="94145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5</xdr:col>
      <xdr:colOff>324970</xdr:colOff>
      <xdr:row>0</xdr:row>
      <xdr:rowOff>0</xdr:rowOff>
    </xdr:from>
    <xdr:ext cx="94145" cy="245663"/>
    <xdr:sp macro="" textlink="">
      <xdr:nvSpPr>
        <xdr:cNvPr id="150" name="TextBox 149"/>
        <xdr:cNvSpPr txBox="1"/>
      </xdr:nvSpPr>
      <xdr:spPr>
        <a:xfrm>
          <a:off x="6373345" y="0"/>
          <a:ext cx="94145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5</xdr:col>
      <xdr:colOff>324970</xdr:colOff>
      <xdr:row>0</xdr:row>
      <xdr:rowOff>0</xdr:rowOff>
    </xdr:from>
    <xdr:ext cx="94145" cy="245663"/>
    <xdr:sp macro="" textlink="">
      <xdr:nvSpPr>
        <xdr:cNvPr id="151" name="TextBox 150"/>
        <xdr:cNvSpPr txBox="1"/>
      </xdr:nvSpPr>
      <xdr:spPr>
        <a:xfrm>
          <a:off x="6373345" y="0"/>
          <a:ext cx="94145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5</xdr:col>
      <xdr:colOff>324970</xdr:colOff>
      <xdr:row>0</xdr:row>
      <xdr:rowOff>0</xdr:rowOff>
    </xdr:from>
    <xdr:ext cx="94145" cy="245663"/>
    <xdr:sp macro="" textlink="">
      <xdr:nvSpPr>
        <xdr:cNvPr id="152" name="TextBox 151"/>
        <xdr:cNvSpPr txBox="1"/>
      </xdr:nvSpPr>
      <xdr:spPr>
        <a:xfrm>
          <a:off x="6373345" y="0"/>
          <a:ext cx="94145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5</xdr:col>
      <xdr:colOff>324970</xdr:colOff>
      <xdr:row>0</xdr:row>
      <xdr:rowOff>0</xdr:rowOff>
    </xdr:from>
    <xdr:ext cx="94145" cy="245663"/>
    <xdr:sp macro="" textlink="">
      <xdr:nvSpPr>
        <xdr:cNvPr id="153" name="TextBox 152"/>
        <xdr:cNvSpPr txBox="1"/>
      </xdr:nvSpPr>
      <xdr:spPr>
        <a:xfrm>
          <a:off x="6373345" y="0"/>
          <a:ext cx="94145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5</xdr:col>
      <xdr:colOff>324970</xdr:colOff>
      <xdr:row>0</xdr:row>
      <xdr:rowOff>0</xdr:rowOff>
    </xdr:from>
    <xdr:ext cx="94145" cy="245663"/>
    <xdr:sp macro="" textlink="">
      <xdr:nvSpPr>
        <xdr:cNvPr id="154" name="TextBox 153"/>
        <xdr:cNvSpPr txBox="1"/>
      </xdr:nvSpPr>
      <xdr:spPr>
        <a:xfrm>
          <a:off x="6373345" y="0"/>
          <a:ext cx="94145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5</xdr:col>
      <xdr:colOff>324970</xdr:colOff>
      <xdr:row>0</xdr:row>
      <xdr:rowOff>0</xdr:rowOff>
    </xdr:from>
    <xdr:ext cx="94145" cy="245663"/>
    <xdr:sp macro="" textlink="">
      <xdr:nvSpPr>
        <xdr:cNvPr id="155" name="TextBox 154"/>
        <xdr:cNvSpPr txBox="1"/>
      </xdr:nvSpPr>
      <xdr:spPr>
        <a:xfrm>
          <a:off x="6373345" y="0"/>
          <a:ext cx="94145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5</xdr:col>
      <xdr:colOff>324970</xdr:colOff>
      <xdr:row>0</xdr:row>
      <xdr:rowOff>0</xdr:rowOff>
    </xdr:from>
    <xdr:ext cx="94145" cy="245663"/>
    <xdr:sp macro="" textlink="">
      <xdr:nvSpPr>
        <xdr:cNvPr id="156" name="TextBox 155"/>
        <xdr:cNvSpPr txBox="1"/>
      </xdr:nvSpPr>
      <xdr:spPr>
        <a:xfrm>
          <a:off x="6373345" y="0"/>
          <a:ext cx="94145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5</xdr:col>
      <xdr:colOff>324970</xdr:colOff>
      <xdr:row>0</xdr:row>
      <xdr:rowOff>0</xdr:rowOff>
    </xdr:from>
    <xdr:ext cx="94145" cy="245663"/>
    <xdr:sp macro="" textlink="">
      <xdr:nvSpPr>
        <xdr:cNvPr id="157" name="TextBox 156"/>
        <xdr:cNvSpPr txBox="1"/>
      </xdr:nvSpPr>
      <xdr:spPr>
        <a:xfrm>
          <a:off x="6373345" y="0"/>
          <a:ext cx="94145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5</xdr:col>
      <xdr:colOff>324970</xdr:colOff>
      <xdr:row>0</xdr:row>
      <xdr:rowOff>0</xdr:rowOff>
    </xdr:from>
    <xdr:ext cx="94145" cy="245663"/>
    <xdr:sp macro="" textlink="">
      <xdr:nvSpPr>
        <xdr:cNvPr id="158" name="TextBox 157"/>
        <xdr:cNvSpPr txBox="1"/>
      </xdr:nvSpPr>
      <xdr:spPr>
        <a:xfrm>
          <a:off x="6373345" y="0"/>
          <a:ext cx="94145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5</xdr:col>
      <xdr:colOff>324970</xdr:colOff>
      <xdr:row>0</xdr:row>
      <xdr:rowOff>0</xdr:rowOff>
    </xdr:from>
    <xdr:ext cx="94145" cy="245663"/>
    <xdr:sp macro="" textlink="">
      <xdr:nvSpPr>
        <xdr:cNvPr id="159" name="TextBox 158"/>
        <xdr:cNvSpPr txBox="1"/>
      </xdr:nvSpPr>
      <xdr:spPr>
        <a:xfrm>
          <a:off x="6373345" y="0"/>
          <a:ext cx="94145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5</xdr:col>
      <xdr:colOff>324970</xdr:colOff>
      <xdr:row>0</xdr:row>
      <xdr:rowOff>0</xdr:rowOff>
    </xdr:from>
    <xdr:ext cx="94145" cy="245663"/>
    <xdr:sp macro="" textlink="">
      <xdr:nvSpPr>
        <xdr:cNvPr id="160" name="TextBox 159"/>
        <xdr:cNvSpPr txBox="1"/>
      </xdr:nvSpPr>
      <xdr:spPr>
        <a:xfrm>
          <a:off x="6373345" y="0"/>
          <a:ext cx="94145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5</xdr:col>
      <xdr:colOff>324970</xdr:colOff>
      <xdr:row>0</xdr:row>
      <xdr:rowOff>0</xdr:rowOff>
    </xdr:from>
    <xdr:ext cx="94145" cy="245663"/>
    <xdr:sp macro="" textlink="">
      <xdr:nvSpPr>
        <xdr:cNvPr id="161" name="TextBox 160"/>
        <xdr:cNvSpPr txBox="1"/>
      </xdr:nvSpPr>
      <xdr:spPr>
        <a:xfrm>
          <a:off x="6373345" y="0"/>
          <a:ext cx="94145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5</xdr:col>
      <xdr:colOff>324970</xdr:colOff>
      <xdr:row>0</xdr:row>
      <xdr:rowOff>0</xdr:rowOff>
    </xdr:from>
    <xdr:ext cx="94145" cy="245663"/>
    <xdr:sp macro="" textlink="">
      <xdr:nvSpPr>
        <xdr:cNvPr id="162" name="TextBox 161"/>
        <xdr:cNvSpPr txBox="1"/>
      </xdr:nvSpPr>
      <xdr:spPr>
        <a:xfrm>
          <a:off x="6373345" y="0"/>
          <a:ext cx="94145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5</xdr:col>
      <xdr:colOff>324970</xdr:colOff>
      <xdr:row>0</xdr:row>
      <xdr:rowOff>0</xdr:rowOff>
    </xdr:from>
    <xdr:ext cx="94145" cy="245663"/>
    <xdr:sp macro="" textlink="">
      <xdr:nvSpPr>
        <xdr:cNvPr id="163" name="TextBox 162"/>
        <xdr:cNvSpPr txBox="1"/>
      </xdr:nvSpPr>
      <xdr:spPr>
        <a:xfrm>
          <a:off x="6373345" y="0"/>
          <a:ext cx="94145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5</xdr:col>
      <xdr:colOff>324970</xdr:colOff>
      <xdr:row>0</xdr:row>
      <xdr:rowOff>0</xdr:rowOff>
    </xdr:from>
    <xdr:ext cx="94145" cy="245663"/>
    <xdr:sp macro="" textlink="">
      <xdr:nvSpPr>
        <xdr:cNvPr id="164" name="TextBox 163"/>
        <xdr:cNvSpPr txBox="1"/>
      </xdr:nvSpPr>
      <xdr:spPr>
        <a:xfrm>
          <a:off x="6373345" y="0"/>
          <a:ext cx="94145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5</xdr:col>
      <xdr:colOff>324970</xdr:colOff>
      <xdr:row>0</xdr:row>
      <xdr:rowOff>0</xdr:rowOff>
    </xdr:from>
    <xdr:ext cx="94145" cy="245663"/>
    <xdr:sp macro="" textlink="">
      <xdr:nvSpPr>
        <xdr:cNvPr id="165" name="TextBox 164"/>
        <xdr:cNvSpPr txBox="1"/>
      </xdr:nvSpPr>
      <xdr:spPr>
        <a:xfrm>
          <a:off x="6373345" y="0"/>
          <a:ext cx="94145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5</xdr:col>
      <xdr:colOff>324970</xdr:colOff>
      <xdr:row>0</xdr:row>
      <xdr:rowOff>0</xdr:rowOff>
    </xdr:from>
    <xdr:ext cx="94145" cy="245663"/>
    <xdr:sp macro="" textlink="">
      <xdr:nvSpPr>
        <xdr:cNvPr id="166" name="TextBox 165"/>
        <xdr:cNvSpPr txBox="1"/>
      </xdr:nvSpPr>
      <xdr:spPr>
        <a:xfrm>
          <a:off x="6373345" y="0"/>
          <a:ext cx="94145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5</xdr:col>
      <xdr:colOff>324970</xdr:colOff>
      <xdr:row>0</xdr:row>
      <xdr:rowOff>0</xdr:rowOff>
    </xdr:from>
    <xdr:ext cx="94145" cy="245663"/>
    <xdr:sp macro="" textlink="">
      <xdr:nvSpPr>
        <xdr:cNvPr id="167" name="TextBox 166"/>
        <xdr:cNvSpPr txBox="1"/>
      </xdr:nvSpPr>
      <xdr:spPr>
        <a:xfrm>
          <a:off x="6373345" y="0"/>
          <a:ext cx="94145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5</xdr:col>
      <xdr:colOff>324970</xdr:colOff>
      <xdr:row>0</xdr:row>
      <xdr:rowOff>0</xdr:rowOff>
    </xdr:from>
    <xdr:ext cx="94145" cy="245663"/>
    <xdr:sp macro="" textlink="">
      <xdr:nvSpPr>
        <xdr:cNvPr id="168" name="TextBox 167"/>
        <xdr:cNvSpPr txBox="1"/>
      </xdr:nvSpPr>
      <xdr:spPr>
        <a:xfrm>
          <a:off x="6373345" y="0"/>
          <a:ext cx="94145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5</xdr:col>
      <xdr:colOff>324970</xdr:colOff>
      <xdr:row>0</xdr:row>
      <xdr:rowOff>0</xdr:rowOff>
    </xdr:from>
    <xdr:ext cx="94145" cy="245663"/>
    <xdr:sp macro="" textlink="">
      <xdr:nvSpPr>
        <xdr:cNvPr id="169" name="TextBox 168"/>
        <xdr:cNvSpPr txBox="1"/>
      </xdr:nvSpPr>
      <xdr:spPr>
        <a:xfrm>
          <a:off x="6373345" y="0"/>
          <a:ext cx="94145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5</xdr:col>
      <xdr:colOff>324970</xdr:colOff>
      <xdr:row>0</xdr:row>
      <xdr:rowOff>0</xdr:rowOff>
    </xdr:from>
    <xdr:ext cx="94145" cy="245663"/>
    <xdr:sp macro="" textlink="">
      <xdr:nvSpPr>
        <xdr:cNvPr id="170" name="TextBox 169"/>
        <xdr:cNvSpPr txBox="1"/>
      </xdr:nvSpPr>
      <xdr:spPr>
        <a:xfrm>
          <a:off x="6373345" y="0"/>
          <a:ext cx="94145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5</xdr:col>
      <xdr:colOff>324970</xdr:colOff>
      <xdr:row>0</xdr:row>
      <xdr:rowOff>0</xdr:rowOff>
    </xdr:from>
    <xdr:ext cx="94145" cy="245663"/>
    <xdr:sp macro="" textlink="">
      <xdr:nvSpPr>
        <xdr:cNvPr id="171" name="TextBox 170"/>
        <xdr:cNvSpPr txBox="1"/>
      </xdr:nvSpPr>
      <xdr:spPr>
        <a:xfrm>
          <a:off x="6373345" y="0"/>
          <a:ext cx="94145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5</xdr:col>
      <xdr:colOff>324970</xdr:colOff>
      <xdr:row>0</xdr:row>
      <xdr:rowOff>0</xdr:rowOff>
    </xdr:from>
    <xdr:ext cx="94145" cy="245663"/>
    <xdr:sp macro="" textlink="">
      <xdr:nvSpPr>
        <xdr:cNvPr id="172" name="TextBox 171"/>
        <xdr:cNvSpPr txBox="1"/>
      </xdr:nvSpPr>
      <xdr:spPr>
        <a:xfrm>
          <a:off x="6373345" y="0"/>
          <a:ext cx="94145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5</xdr:col>
      <xdr:colOff>324970</xdr:colOff>
      <xdr:row>0</xdr:row>
      <xdr:rowOff>0</xdr:rowOff>
    </xdr:from>
    <xdr:ext cx="94145" cy="245663"/>
    <xdr:sp macro="" textlink="">
      <xdr:nvSpPr>
        <xdr:cNvPr id="173" name="TextBox 172"/>
        <xdr:cNvSpPr txBox="1"/>
      </xdr:nvSpPr>
      <xdr:spPr>
        <a:xfrm>
          <a:off x="6373345" y="0"/>
          <a:ext cx="94145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5</xdr:col>
      <xdr:colOff>324970</xdr:colOff>
      <xdr:row>0</xdr:row>
      <xdr:rowOff>0</xdr:rowOff>
    </xdr:from>
    <xdr:ext cx="94145" cy="245663"/>
    <xdr:sp macro="" textlink="">
      <xdr:nvSpPr>
        <xdr:cNvPr id="174" name="TextBox 173"/>
        <xdr:cNvSpPr txBox="1"/>
      </xdr:nvSpPr>
      <xdr:spPr>
        <a:xfrm>
          <a:off x="6373345" y="0"/>
          <a:ext cx="94145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5</xdr:col>
      <xdr:colOff>324970</xdr:colOff>
      <xdr:row>0</xdr:row>
      <xdr:rowOff>0</xdr:rowOff>
    </xdr:from>
    <xdr:ext cx="94145" cy="245663"/>
    <xdr:sp macro="" textlink="">
      <xdr:nvSpPr>
        <xdr:cNvPr id="175" name="TextBox 174"/>
        <xdr:cNvSpPr txBox="1"/>
      </xdr:nvSpPr>
      <xdr:spPr>
        <a:xfrm>
          <a:off x="6373345" y="0"/>
          <a:ext cx="94145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5</xdr:col>
      <xdr:colOff>324970</xdr:colOff>
      <xdr:row>0</xdr:row>
      <xdr:rowOff>0</xdr:rowOff>
    </xdr:from>
    <xdr:ext cx="94145" cy="245663"/>
    <xdr:sp macro="" textlink="">
      <xdr:nvSpPr>
        <xdr:cNvPr id="176" name="TextBox 175"/>
        <xdr:cNvSpPr txBox="1"/>
      </xdr:nvSpPr>
      <xdr:spPr>
        <a:xfrm>
          <a:off x="6373345" y="0"/>
          <a:ext cx="94145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5</xdr:col>
      <xdr:colOff>324970</xdr:colOff>
      <xdr:row>0</xdr:row>
      <xdr:rowOff>0</xdr:rowOff>
    </xdr:from>
    <xdr:ext cx="94145" cy="245663"/>
    <xdr:sp macro="" textlink="">
      <xdr:nvSpPr>
        <xdr:cNvPr id="177" name="TextBox 176"/>
        <xdr:cNvSpPr txBox="1"/>
      </xdr:nvSpPr>
      <xdr:spPr>
        <a:xfrm>
          <a:off x="6373345" y="0"/>
          <a:ext cx="94145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5</xdr:col>
      <xdr:colOff>324970</xdr:colOff>
      <xdr:row>0</xdr:row>
      <xdr:rowOff>0</xdr:rowOff>
    </xdr:from>
    <xdr:ext cx="94145" cy="245663"/>
    <xdr:sp macro="" textlink="">
      <xdr:nvSpPr>
        <xdr:cNvPr id="178" name="TextBox 177"/>
        <xdr:cNvSpPr txBox="1"/>
      </xdr:nvSpPr>
      <xdr:spPr>
        <a:xfrm>
          <a:off x="6373345" y="0"/>
          <a:ext cx="94145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5</xdr:col>
      <xdr:colOff>324970</xdr:colOff>
      <xdr:row>0</xdr:row>
      <xdr:rowOff>0</xdr:rowOff>
    </xdr:from>
    <xdr:ext cx="94145" cy="245663"/>
    <xdr:sp macro="" textlink="">
      <xdr:nvSpPr>
        <xdr:cNvPr id="179" name="TextBox 178"/>
        <xdr:cNvSpPr txBox="1"/>
      </xdr:nvSpPr>
      <xdr:spPr>
        <a:xfrm>
          <a:off x="6373345" y="0"/>
          <a:ext cx="94145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5</xdr:col>
      <xdr:colOff>324970</xdr:colOff>
      <xdr:row>0</xdr:row>
      <xdr:rowOff>0</xdr:rowOff>
    </xdr:from>
    <xdr:ext cx="94145" cy="245663"/>
    <xdr:sp macro="" textlink="">
      <xdr:nvSpPr>
        <xdr:cNvPr id="180" name="TextBox 179"/>
        <xdr:cNvSpPr txBox="1"/>
      </xdr:nvSpPr>
      <xdr:spPr>
        <a:xfrm>
          <a:off x="6373345" y="0"/>
          <a:ext cx="94145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5</xdr:col>
      <xdr:colOff>324970</xdr:colOff>
      <xdr:row>0</xdr:row>
      <xdr:rowOff>0</xdr:rowOff>
    </xdr:from>
    <xdr:ext cx="94145" cy="245663"/>
    <xdr:sp macro="" textlink="">
      <xdr:nvSpPr>
        <xdr:cNvPr id="181" name="TextBox 180"/>
        <xdr:cNvSpPr txBox="1"/>
      </xdr:nvSpPr>
      <xdr:spPr>
        <a:xfrm>
          <a:off x="6373345" y="0"/>
          <a:ext cx="94145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5</xdr:col>
      <xdr:colOff>324970</xdr:colOff>
      <xdr:row>0</xdr:row>
      <xdr:rowOff>0</xdr:rowOff>
    </xdr:from>
    <xdr:ext cx="94145" cy="245663"/>
    <xdr:sp macro="" textlink="">
      <xdr:nvSpPr>
        <xdr:cNvPr id="182" name="TextBox 181"/>
        <xdr:cNvSpPr txBox="1"/>
      </xdr:nvSpPr>
      <xdr:spPr>
        <a:xfrm>
          <a:off x="6373345" y="0"/>
          <a:ext cx="94145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5</xdr:col>
      <xdr:colOff>324970</xdr:colOff>
      <xdr:row>0</xdr:row>
      <xdr:rowOff>0</xdr:rowOff>
    </xdr:from>
    <xdr:ext cx="94145" cy="245663"/>
    <xdr:sp macro="" textlink="">
      <xdr:nvSpPr>
        <xdr:cNvPr id="183" name="TextBox 182"/>
        <xdr:cNvSpPr txBox="1"/>
      </xdr:nvSpPr>
      <xdr:spPr>
        <a:xfrm>
          <a:off x="6373345" y="0"/>
          <a:ext cx="94145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5</xdr:col>
      <xdr:colOff>324970</xdr:colOff>
      <xdr:row>0</xdr:row>
      <xdr:rowOff>0</xdr:rowOff>
    </xdr:from>
    <xdr:ext cx="94145" cy="245663"/>
    <xdr:sp macro="" textlink="">
      <xdr:nvSpPr>
        <xdr:cNvPr id="184" name="TextBox 183"/>
        <xdr:cNvSpPr txBox="1"/>
      </xdr:nvSpPr>
      <xdr:spPr>
        <a:xfrm>
          <a:off x="6373345" y="0"/>
          <a:ext cx="94145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5</xdr:col>
      <xdr:colOff>324970</xdr:colOff>
      <xdr:row>0</xdr:row>
      <xdr:rowOff>0</xdr:rowOff>
    </xdr:from>
    <xdr:ext cx="94145" cy="245663"/>
    <xdr:sp macro="" textlink="">
      <xdr:nvSpPr>
        <xdr:cNvPr id="185" name="TextBox 184"/>
        <xdr:cNvSpPr txBox="1"/>
      </xdr:nvSpPr>
      <xdr:spPr>
        <a:xfrm>
          <a:off x="6373345" y="0"/>
          <a:ext cx="94145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5</xdr:col>
      <xdr:colOff>324970</xdr:colOff>
      <xdr:row>0</xdr:row>
      <xdr:rowOff>0</xdr:rowOff>
    </xdr:from>
    <xdr:ext cx="94145" cy="245663"/>
    <xdr:sp macro="" textlink="">
      <xdr:nvSpPr>
        <xdr:cNvPr id="186" name="TextBox 185"/>
        <xdr:cNvSpPr txBox="1"/>
      </xdr:nvSpPr>
      <xdr:spPr>
        <a:xfrm>
          <a:off x="6373345" y="0"/>
          <a:ext cx="94145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5</xdr:col>
      <xdr:colOff>324970</xdr:colOff>
      <xdr:row>0</xdr:row>
      <xdr:rowOff>0</xdr:rowOff>
    </xdr:from>
    <xdr:ext cx="94145" cy="245663"/>
    <xdr:sp macro="" textlink="">
      <xdr:nvSpPr>
        <xdr:cNvPr id="187" name="TextBox 186"/>
        <xdr:cNvSpPr txBox="1"/>
      </xdr:nvSpPr>
      <xdr:spPr>
        <a:xfrm>
          <a:off x="6373345" y="0"/>
          <a:ext cx="94145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5</xdr:col>
      <xdr:colOff>324970</xdr:colOff>
      <xdr:row>0</xdr:row>
      <xdr:rowOff>0</xdr:rowOff>
    </xdr:from>
    <xdr:ext cx="94145" cy="245663"/>
    <xdr:sp macro="" textlink="">
      <xdr:nvSpPr>
        <xdr:cNvPr id="188" name="TextBox 187"/>
        <xdr:cNvSpPr txBox="1"/>
      </xdr:nvSpPr>
      <xdr:spPr>
        <a:xfrm>
          <a:off x="6373345" y="0"/>
          <a:ext cx="94145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5</xdr:col>
      <xdr:colOff>324970</xdr:colOff>
      <xdr:row>0</xdr:row>
      <xdr:rowOff>0</xdr:rowOff>
    </xdr:from>
    <xdr:ext cx="94145" cy="245663"/>
    <xdr:sp macro="" textlink="">
      <xdr:nvSpPr>
        <xdr:cNvPr id="189" name="TextBox 188"/>
        <xdr:cNvSpPr txBox="1"/>
      </xdr:nvSpPr>
      <xdr:spPr>
        <a:xfrm>
          <a:off x="6373345" y="0"/>
          <a:ext cx="94145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5</xdr:col>
      <xdr:colOff>324970</xdr:colOff>
      <xdr:row>0</xdr:row>
      <xdr:rowOff>0</xdr:rowOff>
    </xdr:from>
    <xdr:ext cx="94145" cy="245663"/>
    <xdr:sp macro="" textlink="">
      <xdr:nvSpPr>
        <xdr:cNvPr id="190" name="TextBox 189"/>
        <xdr:cNvSpPr txBox="1"/>
      </xdr:nvSpPr>
      <xdr:spPr>
        <a:xfrm>
          <a:off x="6373345" y="0"/>
          <a:ext cx="94145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5</xdr:col>
      <xdr:colOff>324970</xdr:colOff>
      <xdr:row>0</xdr:row>
      <xdr:rowOff>0</xdr:rowOff>
    </xdr:from>
    <xdr:ext cx="94145" cy="245663"/>
    <xdr:sp macro="" textlink="">
      <xdr:nvSpPr>
        <xdr:cNvPr id="191" name="TextBox 190"/>
        <xdr:cNvSpPr txBox="1"/>
      </xdr:nvSpPr>
      <xdr:spPr>
        <a:xfrm>
          <a:off x="6373345" y="0"/>
          <a:ext cx="94145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5</xdr:col>
      <xdr:colOff>324970</xdr:colOff>
      <xdr:row>0</xdr:row>
      <xdr:rowOff>0</xdr:rowOff>
    </xdr:from>
    <xdr:ext cx="94145" cy="245663"/>
    <xdr:sp macro="" textlink="">
      <xdr:nvSpPr>
        <xdr:cNvPr id="192" name="TextBox 191"/>
        <xdr:cNvSpPr txBox="1"/>
      </xdr:nvSpPr>
      <xdr:spPr>
        <a:xfrm>
          <a:off x="6373345" y="0"/>
          <a:ext cx="94145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5</xdr:col>
      <xdr:colOff>324970</xdr:colOff>
      <xdr:row>0</xdr:row>
      <xdr:rowOff>0</xdr:rowOff>
    </xdr:from>
    <xdr:ext cx="94145" cy="245663"/>
    <xdr:sp macro="" textlink="">
      <xdr:nvSpPr>
        <xdr:cNvPr id="193" name="TextBox 192"/>
        <xdr:cNvSpPr txBox="1"/>
      </xdr:nvSpPr>
      <xdr:spPr>
        <a:xfrm>
          <a:off x="6373345" y="0"/>
          <a:ext cx="94145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324970</xdr:colOff>
      <xdr:row>92</xdr:row>
      <xdr:rowOff>0</xdr:rowOff>
    </xdr:from>
    <xdr:ext cx="94145" cy="118107"/>
    <xdr:sp macro="" textlink="">
      <xdr:nvSpPr>
        <xdr:cNvPr id="2" name="TextBox 1"/>
        <xdr:cNvSpPr txBox="1"/>
      </xdr:nvSpPr>
      <xdr:spPr>
        <a:xfrm>
          <a:off x="6373345" y="35032950"/>
          <a:ext cx="94145" cy="1181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3</xdr:col>
      <xdr:colOff>324970</xdr:colOff>
      <xdr:row>92</xdr:row>
      <xdr:rowOff>0</xdr:rowOff>
    </xdr:from>
    <xdr:ext cx="94145" cy="118107"/>
    <xdr:sp macro="" textlink="">
      <xdr:nvSpPr>
        <xdr:cNvPr id="3" name="TextBox 2"/>
        <xdr:cNvSpPr txBox="1"/>
      </xdr:nvSpPr>
      <xdr:spPr>
        <a:xfrm>
          <a:off x="6373345" y="35032950"/>
          <a:ext cx="94145" cy="1181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3</xdr:col>
      <xdr:colOff>324970</xdr:colOff>
      <xdr:row>92</xdr:row>
      <xdr:rowOff>0</xdr:rowOff>
    </xdr:from>
    <xdr:ext cx="94145" cy="118107"/>
    <xdr:sp macro="" textlink="">
      <xdr:nvSpPr>
        <xdr:cNvPr id="4" name="TextBox 3"/>
        <xdr:cNvSpPr txBox="1"/>
      </xdr:nvSpPr>
      <xdr:spPr>
        <a:xfrm>
          <a:off x="6373345" y="35032950"/>
          <a:ext cx="94145" cy="1181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3</xdr:col>
      <xdr:colOff>324970</xdr:colOff>
      <xdr:row>92</xdr:row>
      <xdr:rowOff>0</xdr:rowOff>
    </xdr:from>
    <xdr:ext cx="94145" cy="118107"/>
    <xdr:sp macro="" textlink="">
      <xdr:nvSpPr>
        <xdr:cNvPr id="5" name="TextBox 4"/>
        <xdr:cNvSpPr txBox="1"/>
      </xdr:nvSpPr>
      <xdr:spPr>
        <a:xfrm>
          <a:off x="6373345" y="35032950"/>
          <a:ext cx="94145" cy="1181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3</xdr:col>
      <xdr:colOff>324970</xdr:colOff>
      <xdr:row>92</xdr:row>
      <xdr:rowOff>0</xdr:rowOff>
    </xdr:from>
    <xdr:ext cx="94145" cy="118107"/>
    <xdr:sp macro="" textlink="">
      <xdr:nvSpPr>
        <xdr:cNvPr id="6" name="TextBox 5"/>
        <xdr:cNvSpPr txBox="1"/>
      </xdr:nvSpPr>
      <xdr:spPr>
        <a:xfrm>
          <a:off x="6373345" y="35032950"/>
          <a:ext cx="94145" cy="1181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3</xdr:col>
      <xdr:colOff>324970</xdr:colOff>
      <xdr:row>92</xdr:row>
      <xdr:rowOff>0</xdr:rowOff>
    </xdr:from>
    <xdr:ext cx="94145" cy="118107"/>
    <xdr:sp macro="" textlink="">
      <xdr:nvSpPr>
        <xdr:cNvPr id="7" name="TextBox 6"/>
        <xdr:cNvSpPr txBox="1"/>
      </xdr:nvSpPr>
      <xdr:spPr>
        <a:xfrm>
          <a:off x="6373345" y="35032950"/>
          <a:ext cx="94145" cy="1181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3</xdr:col>
      <xdr:colOff>324970</xdr:colOff>
      <xdr:row>92</xdr:row>
      <xdr:rowOff>0</xdr:rowOff>
    </xdr:from>
    <xdr:ext cx="94145" cy="118107"/>
    <xdr:sp macro="" textlink="">
      <xdr:nvSpPr>
        <xdr:cNvPr id="8" name="TextBox 7"/>
        <xdr:cNvSpPr txBox="1"/>
      </xdr:nvSpPr>
      <xdr:spPr>
        <a:xfrm>
          <a:off x="6373345" y="35032950"/>
          <a:ext cx="94145" cy="1181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3</xdr:col>
      <xdr:colOff>324970</xdr:colOff>
      <xdr:row>92</xdr:row>
      <xdr:rowOff>0</xdr:rowOff>
    </xdr:from>
    <xdr:ext cx="94145" cy="118107"/>
    <xdr:sp macro="" textlink="">
      <xdr:nvSpPr>
        <xdr:cNvPr id="9" name="TextBox 8"/>
        <xdr:cNvSpPr txBox="1"/>
      </xdr:nvSpPr>
      <xdr:spPr>
        <a:xfrm>
          <a:off x="6373345" y="35032950"/>
          <a:ext cx="94145" cy="1181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3</xdr:col>
      <xdr:colOff>324970</xdr:colOff>
      <xdr:row>92</xdr:row>
      <xdr:rowOff>0</xdr:rowOff>
    </xdr:from>
    <xdr:ext cx="94145" cy="118107"/>
    <xdr:sp macro="" textlink="">
      <xdr:nvSpPr>
        <xdr:cNvPr id="10" name="TextBox 9"/>
        <xdr:cNvSpPr txBox="1"/>
      </xdr:nvSpPr>
      <xdr:spPr>
        <a:xfrm>
          <a:off x="6373345" y="35032950"/>
          <a:ext cx="94145" cy="1181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3</xdr:col>
      <xdr:colOff>324970</xdr:colOff>
      <xdr:row>92</xdr:row>
      <xdr:rowOff>0</xdr:rowOff>
    </xdr:from>
    <xdr:ext cx="94145" cy="118107"/>
    <xdr:sp macro="" textlink="">
      <xdr:nvSpPr>
        <xdr:cNvPr id="11" name="TextBox 10"/>
        <xdr:cNvSpPr txBox="1"/>
      </xdr:nvSpPr>
      <xdr:spPr>
        <a:xfrm>
          <a:off x="6373345" y="35032950"/>
          <a:ext cx="94145" cy="1181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3</xdr:col>
      <xdr:colOff>324970</xdr:colOff>
      <xdr:row>92</xdr:row>
      <xdr:rowOff>0</xdr:rowOff>
    </xdr:from>
    <xdr:ext cx="94145" cy="118107"/>
    <xdr:sp macro="" textlink="">
      <xdr:nvSpPr>
        <xdr:cNvPr id="12" name="TextBox 11"/>
        <xdr:cNvSpPr txBox="1"/>
      </xdr:nvSpPr>
      <xdr:spPr>
        <a:xfrm>
          <a:off x="6373345" y="35032950"/>
          <a:ext cx="94145" cy="1181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3</xdr:col>
      <xdr:colOff>324970</xdr:colOff>
      <xdr:row>92</xdr:row>
      <xdr:rowOff>0</xdr:rowOff>
    </xdr:from>
    <xdr:ext cx="94145" cy="118107"/>
    <xdr:sp macro="" textlink="">
      <xdr:nvSpPr>
        <xdr:cNvPr id="13" name="TextBox 12"/>
        <xdr:cNvSpPr txBox="1"/>
      </xdr:nvSpPr>
      <xdr:spPr>
        <a:xfrm>
          <a:off x="6373345" y="35032950"/>
          <a:ext cx="94145" cy="1181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3</xdr:col>
      <xdr:colOff>324970</xdr:colOff>
      <xdr:row>92</xdr:row>
      <xdr:rowOff>0</xdr:rowOff>
    </xdr:from>
    <xdr:ext cx="94145" cy="118107"/>
    <xdr:sp macro="" textlink="">
      <xdr:nvSpPr>
        <xdr:cNvPr id="14" name="TextBox 13"/>
        <xdr:cNvSpPr txBox="1"/>
      </xdr:nvSpPr>
      <xdr:spPr>
        <a:xfrm>
          <a:off x="6373345" y="35032950"/>
          <a:ext cx="94145" cy="1181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3</xdr:col>
      <xdr:colOff>324970</xdr:colOff>
      <xdr:row>92</xdr:row>
      <xdr:rowOff>0</xdr:rowOff>
    </xdr:from>
    <xdr:ext cx="94145" cy="118107"/>
    <xdr:sp macro="" textlink="">
      <xdr:nvSpPr>
        <xdr:cNvPr id="15" name="TextBox 14"/>
        <xdr:cNvSpPr txBox="1"/>
      </xdr:nvSpPr>
      <xdr:spPr>
        <a:xfrm>
          <a:off x="6373345" y="35032950"/>
          <a:ext cx="94145" cy="1181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3</xdr:col>
      <xdr:colOff>324970</xdr:colOff>
      <xdr:row>92</xdr:row>
      <xdr:rowOff>0</xdr:rowOff>
    </xdr:from>
    <xdr:ext cx="94145" cy="118107"/>
    <xdr:sp macro="" textlink="">
      <xdr:nvSpPr>
        <xdr:cNvPr id="16" name="TextBox 15"/>
        <xdr:cNvSpPr txBox="1"/>
      </xdr:nvSpPr>
      <xdr:spPr>
        <a:xfrm>
          <a:off x="6373345" y="35032950"/>
          <a:ext cx="94145" cy="1181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3</xdr:col>
      <xdr:colOff>324970</xdr:colOff>
      <xdr:row>92</xdr:row>
      <xdr:rowOff>0</xdr:rowOff>
    </xdr:from>
    <xdr:ext cx="94145" cy="118107"/>
    <xdr:sp macro="" textlink="">
      <xdr:nvSpPr>
        <xdr:cNvPr id="17" name="TextBox 16"/>
        <xdr:cNvSpPr txBox="1"/>
      </xdr:nvSpPr>
      <xdr:spPr>
        <a:xfrm>
          <a:off x="6373345" y="35032950"/>
          <a:ext cx="94145" cy="1181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3</xdr:col>
      <xdr:colOff>324970</xdr:colOff>
      <xdr:row>92</xdr:row>
      <xdr:rowOff>0</xdr:rowOff>
    </xdr:from>
    <xdr:ext cx="94145" cy="245663"/>
    <xdr:sp macro="" textlink="">
      <xdr:nvSpPr>
        <xdr:cNvPr id="18" name="TextBox 17"/>
        <xdr:cNvSpPr txBox="1"/>
      </xdr:nvSpPr>
      <xdr:spPr>
        <a:xfrm>
          <a:off x="6373345" y="35032950"/>
          <a:ext cx="94145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3</xdr:col>
      <xdr:colOff>324970</xdr:colOff>
      <xdr:row>92</xdr:row>
      <xdr:rowOff>0</xdr:rowOff>
    </xdr:from>
    <xdr:ext cx="94145" cy="245663"/>
    <xdr:sp macro="" textlink="">
      <xdr:nvSpPr>
        <xdr:cNvPr id="19" name="TextBox 18"/>
        <xdr:cNvSpPr txBox="1"/>
      </xdr:nvSpPr>
      <xdr:spPr>
        <a:xfrm>
          <a:off x="6373345" y="35032950"/>
          <a:ext cx="94145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3</xdr:col>
      <xdr:colOff>324970</xdr:colOff>
      <xdr:row>92</xdr:row>
      <xdr:rowOff>0</xdr:rowOff>
    </xdr:from>
    <xdr:ext cx="94145" cy="245663"/>
    <xdr:sp macro="" textlink="">
      <xdr:nvSpPr>
        <xdr:cNvPr id="20" name="TextBox 19"/>
        <xdr:cNvSpPr txBox="1"/>
      </xdr:nvSpPr>
      <xdr:spPr>
        <a:xfrm>
          <a:off x="6373345" y="35032950"/>
          <a:ext cx="94145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3</xdr:col>
      <xdr:colOff>324970</xdr:colOff>
      <xdr:row>92</xdr:row>
      <xdr:rowOff>0</xdr:rowOff>
    </xdr:from>
    <xdr:ext cx="94145" cy="245663"/>
    <xdr:sp macro="" textlink="">
      <xdr:nvSpPr>
        <xdr:cNvPr id="21" name="TextBox 20"/>
        <xdr:cNvSpPr txBox="1"/>
      </xdr:nvSpPr>
      <xdr:spPr>
        <a:xfrm>
          <a:off x="6373345" y="35032950"/>
          <a:ext cx="94145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3</xdr:col>
      <xdr:colOff>324970</xdr:colOff>
      <xdr:row>92</xdr:row>
      <xdr:rowOff>0</xdr:rowOff>
    </xdr:from>
    <xdr:ext cx="94145" cy="245663"/>
    <xdr:sp macro="" textlink="">
      <xdr:nvSpPr>
        <xdr:cNvPr id="22" name="TextBox 21"/>
        <xdr:cNvSpPr txBox="1"/>
      </xdr:nvSpPr>
      <xdr:spPr>
        <a:xfrm>
          <a:off x="6373345" y="35032950"/>
          <a:ext cx="94145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3</xdr:col>
      <xdr:colOff>324970</xdr:colOff>
      <xdr:row>92</xdr:row>
      <xdr:rowOff>0</xdr:rowOff>
    </xdr:from>
    <xdr:ext cx="94145" cy="245663"/>
    <xdr:sp macro="" textlink="">
      <xdr:nvSpPr>
        <xdr:cNvPr id="23" name="TextBox 22"/>
        <xdr:cNvSpPr txBox="1"/>
      </xdr:nvSpPr>
      <xdr:spPr>
        <a:xfrm>
          <a:off x="6373345" y="35032950"/>
          <a:ext cx="94145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3</xdr:col>
      <xdr:colOff>324970</xdr:colOff>
      <xdr:row>92</xdr:row>
      <xdr:rowOff>0</xdr:rowOff>
    </xdr:from>
    <xdr:ext cx="94145" cy="245663"/>
    <xdr:sp macro="" textlink="">
      <xdr:nvSpPr>
        <xdr:cNvPr id="24" name="TextBox 23"/>
        <xdr:cNvSpPr txBox="1"/>
      </xdr:nvSpPr>
      <xdr:spPr>
        <a:xfrm>
          <a:off x="6373345" y="35032950"/>
          <a:ext cx="94145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3</xdr:col>
      <xdr:colOff>324970</xdr:colOff>
      <xdr:row>92</xdr:row>
      <xdr:rowOff>0</xdr:rowOff>
    </xdr:from>
    <xdr:ext cx="94145" cy="245663"/>
    <xdr:sp macro="" textlink="">
      <xdr:nvSpPr>
        <xdr:cNvPr id="25" name="TextBox 24"/>
        <xdr:cNvSpPr txBox="1"/>
      </xdr:nvSpPr>
      <xdr:spPr>
        <a:xfrm>
          <a:off x="6373345" y="35032950"/>
          <a:ext cx="94145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3</xdr:col>
      <xdr:colOff>324970</xdr:colOff>
      <xdr:row>92</xdr:row>
      <xdr:rowOff>0</xdr:rowOff>
    </xdr:from>
    <xdr:ext cx="94145" cy="245663"/>
    <xdr:sp macro="" textlink="">
      <xdr:nvSpPr>
        <xdr:cNvPr id="26" name="TextBox 25"/>
        <xdr:cNvSpPr txBox="1"/>
      </xdr:nvSpPr>
      <xdr:spPr>
        <a:xfrm>
          <a:off x="6373345" y="35032950"/>
          <a:ext cx="94145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3</xdr:col>
      <xdr:colOff>324970</xdr:colOff>
      <xdr:row>92</xdr:row>
      <xdr:rowOff>0</xdr:rowOff>
    </xdr:from>
    <xdr:ext cx="94145" cy="245663"/>
    <xdr:sp macro="" textlink="">
      <xdr:nvSpPr>
        <xdr:cNvPr id="27" name="TextBox 26"/>
        <xdr:cNvSpPr txBox="1"/>
      </xdr:nvSpPr>
      <xdr:spPr>
        <a:xfrm>
          <a:off x="6373345" y="35032950"/>
          <a:ext cx="94145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3</xdr:col>
      <xdr:colOff>324970</xdr:colOff>
      <xdr:row>92</xdr:row>
      <xdr:rowOff>0</xdr:rowOff>
    </xdr:from>
    <xdr:ext cx="94145" cy="245663"/>
    <xdr:sp macro="" textlink="">
      <xdr:nvSpPr>
        <xdr:cNvPr id="28" name="TextBox 27"/>
        <xdr:cNvSpPr txBox="1"/>
      </xdr:nvSpPr>
      <xdr:spPr>
        <a:xfrm>
          <a:off x="6373345" y="35032950"/>
          <a:ext cx="94145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3</xdr:col>
      <xdr:colOff>324970</xdr:colOff>
      <xdr:row>92</xdr:row>
      <xdr:rowOff>0</xdr:rowOff>
    </xdr:from>
    <xdr:ext cx="94145" cy="245663"/>
    <xdr:sp macro="" textlink="">
      <xdr:nvSpPr>
        <xdr:cNvPr id="29" name="TextBox 28"/>
        <xdr:cNvSpPr txBox="1"/>
      </xdr:nvSpPr>
      <xdr:spPr>
        <a:xfrm>
          <a:off x="6373345" y="35032950"/>
          <a:ext cx="94145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3</xdr:col>
      <xdr:colOff>324970</xdr:colOff>
      <xdr:row>92</xdr:row>
      <xdr:rowOff>0</xdr:rowOff>
    </xdr:from>
    <xdr:ext cx="94145" cy="245663"/>
    <xdr:sp macro="" textlink="">
      <xdr:nvSpPr>
        <xdr:cNvPr id="30" name="TextBox 29"/>
        <xdr:cNvSpPr txBox="1"/>
      </xdr:nvSpPr>
      <xdr:spPr>
        <a:xfrm>
          <a:off x="6373345" y="35032950"/>
          <a:ext cx="94145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3</xdr:col>
      <xdr:colOff>324970</xdr:colOff>
      <xdr:row>92</xdr:row>
      <xdr:rowOff>0</xdr:rowOff>
    </xdr:from>
    <xdr:ext cx="94145" cy="245663"/>
    <xdr:sp macro="" textlink="">
      <xdr:nvSpPr>
        <xdr:cNvPr id="31" name="TextBox 30"/>
        <xdr:cNvSpPr txBox="1"/>
      </xdr:nvSpPr>
      <xdr:spPr>
        <a:xfrm>
          <a:off x="6373345" y="35032950"/>
          <a:ext cx="94145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3</xdr:col>
      <xdr:colOff>324970</xdr:colOff>
      <xdr:row>92</xdr:row>
      <xdr:rowOff>0</xdr:rowOff>
    </xdr:from>
    <xdr:ext cx="94145" cy="245663"/>
    <xdr:sp macro="" textlink="">
      <xdr:nvSpPr>
        <xdr:cNvPr id="32" name="TextBox 31"/>
        <xdr:cNvSpPr txBox="1"/>
      </xdr:nvSpPr>
      <xdr:spPr>
        <a:xfrm>
          <a:off x="6373345" y="35032950"/>
          <a:ext cx="94145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3</xdr:col>
      <xdr:colOff>324970</xdr:colOff>
      <xdr:row>92</xdr:row>
      <xdr:rowOff>0</xdr:rowOff>
    </xdr:from>
    <xdr:ext cx="94145" cy="245663"/>
    <xdr:sp macro="" textlink="">
      <xdr:nvSpPr>
        <xdr:cNvPr id="33" name="TextBox 32"/>
        <xdr:cNvSpPr txBox="1"/>
      </xdr:nvSpPr>
      <xdr:spPr>
        <a:xfrm>
          <a:off x="6373345" y="35032950"/>
          <a:ext cx="94145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3</xdr:col>
      <xdr:colOff>324970</xdr:colOff>
      <xdr:row>92</xdr:row>
      <xdr:rowOff>0</xdr:rowOff>
    </xdr:from>
    <xdr:ext cx="94145" cy="118107"/>
    <xdr:sp macro="" textlink="">
      <xdr:nvSpPr>
        <xdr:cNvPr id="34" name="TextBox 33"/>
        <xdr:cNvSpPr txBox="1"/>
      </xdr:nvSpPr>
      <xdr:spPr>
        <a:xfrm>
          <a:off x="6373345" y="35032950"/>
          <a:ext cx="94145" cy="1181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3</xdr:col>
      <xdr:colOff>324970</xdr:colOff>
      <xdr:row>92</xdr:row>
      <xdr:rowOff>0</xdr:rowOff>
    </xdr:from>
    <xdr:ext cx="94145" cy="118107"/>
    <xdr:sp macro="" textlink="">
      <xdr:nvSpPr>
        <xdr:cNvPr id="35" name="TextBox 34"/>
        <xdr:cNvSpPr txBox="1"/>
      </xdr:nvSpPr>
      <xdr:spPr>
        <a:xfrm>
          <a:off x="6373345" y="35032950"/>
          <a:ext cx="94145" cy="1181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3</xdr:col>
      <xdr:colOff>324970</xdr:colOff>
      <xdr:row>92</xdr:row>
      <xdr:rowOff>0</xdr:rowOff>
    </xdr:from>
    <xdr:ext cx="94145" cy="118107"/>
    <xdr:sp macro="" textlink="">
      <xdr:nvSpPr>
        <xdr:cNvPr id="36" name="TextBox 35"/>
        <xdr:cNvSpPr txBox="1"/>
      </xdr:nvSpPr>
      <xdr:spPr>
        <a:xfrm>
          <a:off x="6373345" y="35032950"/>
          <a:ext cx="94145" cy="1181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3</xdr:col>
      <xdr:colOff>324970</xdr:colOff>
      <xdr:row>92</xdr:row>
      <xdr:rowOff>0</xdr:rowOff>
    </xdr:from>
    <xdr:ext cx="94145" cy="118107"/>
    <xdr:sp macro="" textlink="">
      <xdr:nvSpPr>
        <xdr:cNvPr id="37" name="TextBox 36"/>
        <xdr:cNvSpPr txBox="1"/>
      </xdr:nvSpPr>
      <xdr:spPr>
        <a:xfrm>
          <a:off x="6373345" y="35032950"/>
          <a:ext cx="94145" cy="1181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3</xdr:col>
      <xdr:colOff>324970</xdr:colOff>
      <xdr:row>92</xdr:row>
      <xdr:rowOff>0</xdr:rowOff>
    </xdr:from>
    <xdr:ext cx="94145" cy="118107"/>
    <xdr:sp macro="" textlink="">
      <xdr:nvSpPr>
        <xdr:cNvPr id="38" name="TextBox 37"/>
        <xdr:cNvSpPr txBox="1"/>
      </xdr:nvSpPr>
      <xdr:spPr>
        <a:xfrm>
          <a:off x="6373345" y="35032950"/>
          <a:ext cx="94145" cy="1181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3</xdr:col>
      <xdr:colOff>324970</xdr:colOff>
      <xdr:row>92</xdr:row>
      <xdr:rowOff>0</xdr:rowOff>
    </xdr:from>
    <xdr:ext cx="94145" cy="118107"/>
    <xdr:sp macro="" textlink="">
      <xdr:nvSpPr>
        <xdr:cNvPr id="39" name="TextBox 38"/>
        <xdr:cNvSpPr txBox="1"/>
      </xdr:nvSpPr>
      <xdr:spPr>
        <a:xfrm>
          <a:off x="6373345" y="35032950"/>
          <a:ext cx="94145" cy="1181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3</xdr:col>
      <xdr:colOff>324970</xdr:colOff>
      <xdr:row>92</xdr:row>
      <xdr:rowOff>0</xdr:rowOff>
    </xdr:from>
    <xdr:ext cx="94145" cy="118107"/>
    <xdr:sp macro="" textlink="">
      <xdr:nvSpPr>
        <xdr:cNvPr id="40" name="TextBox 39"/>
        <xdr:cNvSpPr txBox="1"/>
      </xdr:nvSpPr>
      <xdr:spPr>
        <a:xfrm>
          <a:off x="6373345" y="35032950"/>
          <a:ext cx="94145" cy="1181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3</xdr:col>
      <xdr:colOff>324970</xdr:colOff>
      <xdr:row>92</xdr:row>
      <xdr:rowOff>0</xdr:rowOff>
    </xdr:from>
    <xdr:ext cx="94145" cy="118107"/>
    <xdr:sp macro="" textlink="">
      <xdr:nvSpPr>
        <xdr:cNvPr id="41" name="TextBox 40"/>
        <xdr:cNvSpPr txBox="1"/>
      </xdr:nvSpPr>
      <xdr:spPr>
        <a:xfrm>
          <a:off x="6373345" y="35032950"/>
          <a:ext cx="94145" cy="1181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3</xdr:col>
      <xdr:colOff>324970</xdr:colOff>
      <xdr:row>92</xdr:row>
      <xdr:rowOff>0</xdr:rowOff>
    </xdr:from>
    <xdr:ext cx="94145" cy="118107"/>
    <xdr:sp macro="" textlink="">
      <xdr:nvSpPr>
        <xdr:cNvPr id="42" name="TextBox 41"/>
        <xdr:cNvSpPr txBox="1"/>
      </xdr:nvSpPr>
      <xdr:spPr>
        <a:xfrm>
          <a:off x="6373345" y="35032950"/>
          <a:ext cx="94145" cy="1181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3</xdr:col>
      <xdr:colOff>324970</xdr:colOff>
      <xdr:row>92</xdr:row>
      <xdr:rowOff>0</xdr:rowOff>
    </xdr:from>
    <xdr:ext cx="94145" cy="118107"/>
    <xdr:sp macro="" textlink="">
      <xdr:nvSpPr>
        <xdr:cNvPr id="43" name="TextBox 42"/>
        <xdr:cNvSpPr txBox="1"/>
      </xdr:nvSpPr>
      <xdr:spPr>
        <a:xfrm>
          <a:off x="6373345" y="35032950"/>
          <a:ext cx="94145" cy="1181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3</xdr:col>
      <xdr:colOff>324970</xdr:colOff>
      <xdr:row>92</xdr:row>
      <xdr:rowOff>0</xdr:rowOff>
    </xdr:from>
    <xdr:ext cx="94145" cy="118107"/>
    <xdr:sp macro="" textlink="">
      <xdr:nvSpPr>
        <xdr:cNvPr id="44" name="TextBox 43"/>
        <xdr:cNvSpPr txBox="1"/>
      </xdr:nvSpPr>
      <xdr:spPr>
        <a:xfrm>
          <a:off x="6373345" y="35032950"/>
          <a:ext cx="94145" cy="1181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3</xdr:col>
      <xdr:colOff>324970</xdr:colOff>
      <xdr:row>92</xdr:row>
      <xdr:rowOff>0</xdr:rowOff>
    </xdr:from>
    <xdr:ext cx="94145" cy="118107"/>
    <xdr:sp macro="" textlink="">
      <xdr:nvSpPr>
        <xdr:cNvPr id="45" name="TextBox 44"/>
        <xdr:cNvSpPr txBox="1"/>
      </xdr:nvSpPr>
      <xdr:spPr>
        <a:xfrm>
          <a:off x="6373345" y="35032950"/>
          <a:ext cx="94145" cy="1181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3</xdr:col>
      <xdr:colOff>324970</xdr:colOff>
      <xdr:row>92</xdr:row>
      <xdr:rowOff>0</xdr:rowOff>
    </xdr:from>
    <xdr:ext cx="94145" cy="118107"/>
    <xdr:sp macro="" textlink="">
      <xdr:nvSpPr>
        <xdr:cNvPr id="46" name="TextBox 45"/>
        <xdr:cNvSpPr txBox="1"/>
      </xdr:nvSpPr>
      <xdr:spPr>
        <a:xfrm>
          <a:off x="6373345" y="35032950"/>
          <a:ext cx="94145" cy="1181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3</xdr:col>
      <xdr:colOff>324970</xdr:colOff>
      <xdr:row>92</xdr:row>
      <xdr:rowOff>0</xdr:rowOff>
    </xdr:from>
    <xdr:ext cx="94145" cy="118107"/>
    <xdr:sp macro="" textlink="">
      <xdr:nvSpPr>
        <xdr:cNvPr id="47" name="TextBox 46"/>
        <xdr:cNvSpPr txBox="1"/>
      </xdr:nvSpPr>
      <xdr:spPr>
        <a:xfrm>
          <a:off x="6373345" y="35032950"/>
          <a:ext cx="94145" cy="1181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3</xdr:col>
      <xdr:colOff>324970</xdr:colOff>
      <xdr:row>92</xdr:row>
      <xdr:rowOff>0</xdr:rowOff>
    </xdr:from>
    <xdr:ext cx="94145" cy="118107"/>
    <xdr:sp macro="" textlink="">
      <xdr:nvSpPr>
        <xdr:cNvPr id="48" name="TextBox 47"/>
        <xdr:cNvSpPr txBox="1"/>
      </xdr:nvSpPr>
      <xdr:spPr>
        <a:xfrm>
          <a:off x="6373345" y="35032950"/>
          <a:ext cx="94145" cy="1181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3</xdr:col>
      <xdr:colOff>324970</xdr:colOff>
      <xdr:row>92</xdr:row>
      <xdr:rowOff>0</xdr:rowOff>
    </xdr:from>
    <xdr:ext cx="94145" cy="118107"/>
    <xdr:sp macro="" textlink="">
      <xdr:nvSpPr>
        <xdr:cNvPr id="49" name="TextBox 48"/>
        <xdr:cNvSpPr txBox="1"/>
      </xdr:nvSpPr>
      <xdr:spPr>
        <a:xfrm>
          <a:off x="6373345" y="35032950"/>
          <a:ext cx="94145" cy="1181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3</xdr:col>
      <xdr:colOff>324970</xdr:colOff>
      <xdr:row>92</xdr:row>
      <xdr:rowOff>0</xdr:rowOff>
    </xdr:from>
    <xdr:ext cx="94145" cy="245663"/>
    <xdr:sp macro="" textlink="">
      <xdr:nvSpPr>
        <xdr:cNvPr id="50" name="TextBox 49"/>
        <xdr:cNvSpPr txBox="1"/>
      </xdr:nvSpPr>
      <xdr:spPr>
        <a:xfrm>
          <a:off x="6373345" y="35032950"/>
          <a:ext cx="94145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3</xdr:col>
      <xdr:colOff>324970</xdr:colOff>
      <xdr:row>92</xdr:row>
      <xdr:rowOff>0</xdr:rowOff>
    </xdr:from>
    <xdr:ext cx="94145" cy="245663"/>
    <xdr:sp macro="" textlink="">
      <xdr:nvSpPr>
        <xdr:cNvPr id="51" name="TextBox 50"/>
        <xdr:cNvSpPr txBox="1"/>
      </xdr:nvSpPr>
      <xdr:spPr>
        <a:xfrm>
          <a:off x="6373345" y="35032950"/>
          <a:ext cx="94145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3</xdr:col>
      <xdr:colOff>324970</xdr:colOff>
      <xdr:row>92</xdr:row>
      <xdr:rowOff>0</xdr:rowOff>
    </xdr:from>
    <xdr:ext cx="94145" cy="245663"/>
    <xdr:sp macro="" textlink="">
      <xdr:nvSpPr>
        <xdr:cNvPr id="52" name="TextBox 51"/>
        <xdr:cNvSpPr txBox="1"/>
      </xdr:nvSpPr>
      <xdr:spPr>
        <a:xfrm>
          <a:off x="6373345" y="35032950"/>
          <a:ext cx="94145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3</xdr:col>
      <xdr:colOff>324970</xdr:colOff>
      <xdr:row>92</xdr:row>
      <xdr:rowOff>0</xdr:rowOff>
    </xdr:from>
    <xdr:ext cx="94145" cy="245663"/>
    <xdr:sp macro="" textlink="">
      <xdr:nvSpPr>
        <xdr:cNvPr id="53" name="TextBox 52"/>
        <xdr:cNvSpPr txBox="1"/>
      </xdr:nvSpPr>
      <xdr:spPr>
        <a:xfrm>
          <a:off x="6373345" y="35032950"/>
          <a:ext cx="94145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3</xdr:col>
      <xdr:colOff>324970</xdr:colOff>
      <xdr:row>92</xdr:row>
      <xdr:rowOff>0</xdr:rowOff>
    </xdr:from>
    <xdr:ext cx="94145" cy="245663"/>
    <xdr:sp macro="" textlink="">
      <xdr:nvSpPr>
        <xdr:cNvPr id="54" name="TextBox 53"/>
        <xdr:cNvSpPr txBox="1"/>
      </xdr:nvSpPr>
      <xdr:spPr>
        <a:xfrm>
          <a:off x="6373345" y="35032950"/>
          <a:ext cx="94145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3</xdr:col>
      <xdr:colOff>324970</xdr:colOff>
      <xdr:row>92</xdr:row>
      <xdr:rowOff>0</xdr:rowOff>
    </xdr:from>
    <xdr:ext cx="94145" cy="245663"/>
    <xdr:sp macro="" textlink="">
      <xdr:nvSpPr>
        <xdr:cNvPr id="55" name="TextBox 54"/>
        <xdr:cNvSpPr txBox="1"/>
      </xdr:nvSpPr>
      <xdr:spPr>
        <a:xfrm>
          <a:off x="6373345" y="35032950"/>
          <a:ext cx="94145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3</xdr:col>
      <xdr:colOff>324970</xdr:colOff>
      <xdr:row>92</xdr:row>
      <xdr:rowOff>0</xdr:rowOff>
    </xdr:from>
    <xdr:ext cx="94145" cy="245663"/>
    <xdr:sp macro="" textlink="">
      <xdr:nvSpPr>
        <xdr:cNvPr id="56" name="TextBox 55"/>
        <xdr:cNvSpPr txBox="1"/>
      </xdr:nvSpPr>
      <xdr:spPr>
        <a:xfrm>
          <a:off x="6373345" y="35032950"/>
          <a:ext cx="94145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3</xdr:col>
      <xdr:colOff>324970</xdr:colOff>
      <xdr:row>92</xdr:row>
      <xdr:rowOff>0</xdr:rowOff>
    </xdr:from>
    <xdr:ext cx="94145" cy="245663"/>
    <xdr:sp macro="" textlink="">
      <xdr:nvSpPr>
        <xdr:cNvPr id="57" name="TextBox 56"/>
        <xdr:cNvSpPr txBox="1"/>
      </xdr:nvSpPr>
      <xdr:spPr>
        <a:xfrm>
          <a:off x="6373345" y="35032950"/>
          <a:ext cx="94145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3</xdr:col>
      <xdr:colOff>324970</xdr:colOff>
      <xdr:row>92</xdr:row>
      <xdr:rowOff>0</xdr:rowOff>
    </xdr:from>
    <xdr:ext cx="94145" cy="245663"/>
    <xdr:sp macro="" textlink="">
      <xdr:nvSpPr>
        <xdr:cNvPr id="58" name="TextBox 57"/>
        <xdr:cNvSpPr txBox="1"/>
      </xdr:nvSpPr>
      <xdr:spPr>
        <a:xfrm>
          <a:off x="6373345" y="35032950"/>
          <a:ext cx="94145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3</xdr:col>
      <xdr:colOff>324970</xdr:colOff>
      <xdr:row>92</xdr:row>
      <xdr:rowOff>0</xdr:rowOff>
    </xdr:from>
    <xdr:ext cx="94145" cy="245663"/>
    <xdr:sp macro="" textlink="">
      <xdr:nvSpPr>
        <xdr:cNvPr id="59" name="TextBox 58"/>
        <xdr:cNvSpPr txBox="1"/>
      </xdr:nvSpPr>
      <xdr:spPr>
        <a:xfrm>
          <a:off x="6373345" y="35032950"/>
          <a:ext cx="94145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3</xdr:col>
      <xdr:colOff>324970</xdr:colOff>
      <xdr:row>92</xdr:row>
      <xdr:rowOff>0</xdr:rowOff>
    </xdr:from>
    <xdr:ext cx="94145" cy="245663"/>
    <xdr:sp macro="" textlink="">
      <xdr:nvSpPr>
        <xdr:cNvPr id="60" name="TextBox 59"/>
        <xdr:cNvSpPr txBox="1"/>
      </xdr:nvSpPr>
      <xdr:spPr>
        <a:xfrm>
          <a:off x="6373345" y="35032950"/>
          <a:ext cx="94145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3</xdr:col>
      <xdr:colOff>324970</xdr:colOff>
      <xdr:row>92</xdr:row>
      <xdr:rowOff>0</xdr:rowOff>
    </xdr:from>
    <xdr:ext cx="94145" cy="245663"/>
    <xdr:sp macro="" textlink="">
      <xdr:nvSpPr>
        <xdr:cNvPr id="61" name="TextBox 60"/>
        <xdr:cNvSpPr txBox="1"/>
      </xdr:nvSpPr>
      <xdr:spPr>
        <a:xfrm>
          <a:off x="6373345" y="35032950"/>
          <a:ext cx="94145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3</xdr:col>
      <xdr:colOff>324970</xdr:colOff>
      <xdr:row>92</xdr:row>
      <xdr:rowOff>0</xdr:rowOff>
    </xdr:from>
    <xdr:ext cx="94145" cy="245663"/>
    <xdr:sp macro="" textlink="">
      <xdr:nvSpPr>
        <xdr:cNvPr id="62" name="TextBox 61"/>
        <xdr:cNvSpPr txBox="1"/>
      </xdr:nvSpPr>
      <xdr:spPr>
        <a:xfrm>
          <a:off x="6373345" y="35032950"/>
          <a:ext cx="94145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3</xdr:col>
      <xdr:colOff>324970</xdr:colOff>
      <xdr:row>92</xdr:row>
      <xdr:rowOff>0</xdr:rowOff>
    </xdr:from>
    <xdr:ext cx="94145" cy="245663"/>
    <xdr:sp macro="" textlink="">
      <xdr:nvSpPr>
        <xdr:cNvPr id="63" name="TextBox 62"/>
        <xdr:cNvSpPr txBox="1"/>
      </xdr:nvSpPr>
      <xdr:spPr>
        <a:xfrm>
          <a:off x="6373345" y="35032950"/>
          <a:ext cx="94145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3</xdr:col>
      <xdr:colOff>324970</xdr:colOff>
      <xdr:row>92</xdr:row>
      <xdr:rowOff>0</xdr:rowOff>
    </xdr:from>
    <xdr:ext cx="94145" cy="245663"/>
    <xdr:sp macro="" textlink="">
      <xdr:nvSpPr>
        <xdr:cNvPr id="64" name="TextBox 63"/>
        <xdr:cNvSpPr txBox="1"/>
      </xdr:nvSpPr>
      <xdr:spPr>
        <a:xfrm>
          <a:off x="6373345" y="35032950"/>
          <a:ext cx="94145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3</xdr:col>
      <xdr:colOff>324970</xdr:colOff>
      <xdr:row>92</xdr:row>
      <xdr:rowOff>0</xdr:rowOff>
    </xdr:from>
    <xdr:ext cx="94145" cy="245663"/>
    <xdr:sp macro="" textlink="">
      <xdr:nvSpPr>
        <xdr:cNvPr id="65" name="TextBox 64"/>
        <xdr:cNvSpPr txBox="1"/>
      </xdr:nvSpPr>
      <xdr:spPr>
        <a:xfrm>
          <a:off x="6373345" y="35032950"/>
          <a:ext cx="94145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3</xdr:col>
      <xdr:colOff>324970</xdr:colOff>
      <xdr:row>39</xdr:row>
      <xdr:rowOff>0</xdr:rowOff>
    </xdr:from>
    <xdr:ext cx="94145" cy="304154"/>
    <xdr:sp macro="" textlink="">
      <xdr:nvSpPr>
        <xdr:cNvPr id="66" name="TextBox 65"/>
        <xdr:cNvSpPr txBox="1"/>
      </xdr:nvSpPr>
      <xdr:spPr>
        <a:xfrm>
          <a:off x="6373345" y="15830550"/>
          <a:ext cx="94145" cy="3041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3</xdr:col>
      <xdr:colOff>324970</xdr:colOff>
      <xdr:row>39</xdr:row>
      <xdr:rowOff>0</xdr:rowOff>
    </xdr:from>
    <xdr:ext cx="94145" cy="304154"/>
    <xdr:sp macro="" textlink="">
      <xdr:nvSpPr>
        <xdr:cNvPr id="67" name="TextBox 66"/>
        <xdr:cNvSpPr txBox="1"/>
      </xdr:nvSpPr>
      <xdr:spPr>
        <a:xfrm>
          <a:off x="6373345" y="15830550"/>
          <a:ext cx="94145" cy="3041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3</xdr:col>
      <xdr:colOff>324970</xdr:colOff>
      <xdr:row>39</xdr:row>
      <xdr:rowOff>0</xdr:rowOff>
    </xdr:from>
    <xdr:ext cx="94145" cy="304154"/>
    <xdr:sp macro="" textlink="">
      <xdr:nvSpPr>
        <xdr:cNvPr id="68" name="TextBox 67"/>
        <xdr:cNvSpPr txBox="1"/>
      </xdr:nvSpPr>
      <xdr:spPr>
        <a:xfrm>
          <a:off x="6373345" y="15830550"/>
          <a:ext cx="94145" cy="3041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3</xdr:col>
      <xdr:colOff>324970</xdr:colOff>
      <xdr:row>39</xdr:row>
      <xdr:rowOff>0</xdr:rowOff>
    </xdr:from>
    <xdr:ext cx="94145" cy="304154"/>
    <xdr:sp macro="" textlink="">
      <xdr:nvSpPr>
        <xdr:cNvPr id="69" name="TextBox 68"/>
        <xdr:cNvSpPr txBox="1"/>
      </xdr:nvSpPr>
      <xdr:spPr>
        <a:xfrm>
          <a:off x="6373345" y="15830550"/>
          <a:ext cx="94145" cy="3041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3</xdr:col>
      <xdr:colOff>324970</xdr:colOff>
      <xdr:row>39</xdr:row>
      <xdr:rowOff>0</xdr:rowOff>
    </xdr:from>
    <xdr:ext cx="94145" cy="304154"/>
    <xdr:sp macro="" textlink="">
      <xdr:nvSpPr>
        <xdr:cNvPr id="70" name="TextBox 69"/>
        <xdr:cNvSpPr txBox="1"/>
      </xdr:nvSpPr>
      <xdr:spPr>
        <a:xfrm>
          <a:off x="6373345" y="15830550"/>
          <a:ext cx="94145" cy="3041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3</xdr:col>
      <xdr:colOff>324970</xdr:colOff>
      <xdr:row>39</xdr:row>
      <xdr:rowOff>0</xdr:rowOff>
    </xdr:from>
    <xdr:ext cx="94145" cy="304154"/>
    <xdr:sp macro="" textlink="">
      <xdr:nvSpPr>
        <xdr:cNvPr id="71" name="TextBox 70"/>
        <xdr:cNvSpPr txBox="1"/>
      </xdr:nvSpPr>
      <xdr:spPr>
        <a:xfrm>
          <a:off x="6373345" y="15830550"/>
          <a:ext cx="94145" cy="3041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3</xdr:col>
      <xdr:colOff>324970</xdr:colOff>
      <xdr:row>39</xdr:row>
      <xdr:rowOff>0</xdr:rowOff>
    </xdr:from>
    <xdr:ext cx="94145" cy="304154"/>
    <xdr:sp macro="" textlink="">
      <xdr:nvSpPr>
        <xdr:cNvPr id="72" name="TextBox 71"/>
        <xdr:cNvSpPr txBox="1"/>
      </xdr:nvSpPr>
      <xdr:spPr>
        <a:xfrm>
          <a:off x="6373345" y="15830550"/>
          <a:ext cx="94145" cy="3041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3</xdr:col>
      <xdr:colOff>324970</xdr:colOff>
      <xdr:row>39</xdr:row>
      <xdr:rowOff>0</xdr:rowOff>
    </xdr:from>
    <xdr:ext cx="94145" cy="304154"/>
    <xdr:sp macro="" textlink="">
      <xdr:nvSpPr>
        <xdr:cNvPr id="73" name="TextBox 72"/>
        <xdr:cNvSpPr txBox="1"/>
      </xdr:nvSpPr>
      <xdr:spPr>
        <a:xfrm>
          <a:off x="6373345" y="15830550"/>
          <a:ext cx="94145" cy="3041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3</xdr:col>
      <xdr:colOff>324970</xdr:colOff>
      <xdr:row>39</xdr:row>
      <xdr:rowOff>0</xdr:rowOff>
    </xdr:from>
    <xdr:ext cx="94145" cy="304154"/>
    <xdr:sp macro="" textlink="">
      <xdr:nvSpPr>
        <xdr:cNvPr id="74" name="TextBox 73"/>
        <xdr:cNvSpPr txBox="1"/>
      </xdr:nvSpPr>
      <xdr:spPr>
        <a:xfrm>
          <a:off x="6373345" y="15830550"/>
          <a:ext cx="94145" cy="3041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3</xdr:col>
      <xdr:colOff>324970</xdr:colOff>
      <xdr:row>39</xdr:row>
      <xdr:rowOff>0</xdr:rowOff>
    </xdr:from>
    <xdr:ext cx="94145" cy="304154"/>
    <xdr:sp macro="" textlink="">
      <xdr:nvSpPr>
        <xdr:cNvPr id="75" name="TextBox 74"/>
        <xdr:cNvSpPr txBox="1"/>
      </xdr:nvSpPr>
      <xdr:spPr>
        <a:xfrm>
          <a:off x="6373345" y="15830550"/>
          <a:ext cx="94145" cy="3041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3</xdr:col>
      <xdr:colOff>324970</xdr:colOff>
      <xdr:row>39</xdr:row>
      <xdr:rowOff>0</xdr:rowOff>
    </xdr:from>
    <xdr:ext cx="94145" cy="304154"/>
    <xdr:sp macro="" textlink="">
      <xdr:nvSpPr>
        <xdr:cNvPr id="76" name="TextBox 75"/>
        <xdr:cNvSpPr txBox="1"/>
      </xdr:nvSpPr>
      <xdr:spPr>
        <a:xfrm>
          <a:off x="6373345" y="15830550"/>
          <a:ext cx="94145" cy="3041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3</xdr:col>
      <xdr:colOff>324970</xdr:colOff>
      <xdr:row>39</xdr:row>
      <xdr:rowOff>0</xdr:rowOff>
    </xdr:from>
    <xdr:ext cx="94145" cy="304154"/>
    <xdr:sp macro="" textlink="">
      <xdr:nvSpPr>
        <xdr:cNvPr id="77" name="TextBox 76"/>
        <xdr:cNvSpPr txBox="1"/>
      </xdr:nvSpPr>
      <xdr:spPr>
        <a:xfrm>
          <a:off x="6373345" y="15830550"/>
          <a:ext cx="94145" cy="3041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3</xdr:col>
      <xdr:colOff>324970</xdr:colOff>
      <xdr:row>39</xdr:row>
      <xdr:rowOff>0</xdr:rowOff>
    </xdr:from>
    <xdr:ext cx="94145" cy="304154"/>
    <xdr:sp macro="" textlink="">
      <xdr:nvSpPr>
        <xdr:cNvPr id="78" name="TextBox 77"/>
        <xdr:cNvSpPr txBox="1"/>
      </xdr:nvSpPr>
      <xdr:spPr>
        <a:xfrm>
          <a:off x="6373345" y="15830550"/>
          <a:ext cx="94145" cy="3041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3</xdr:col>
      <xdr:colOff>324970</xdr:colOff>
      <xdr:row>39</xdr:row>
      <xdr:rowOff>0</xdr:rowOff>
    </xdr:from>
    <xdr:ext cx="94145" cy="304154"/>
    <xdr:sp macro="" textlink="">
      <xdr:nvSpPr>
        <xdr:cNvPr id="79" name="TextBox 78"/>
        <xdr:cNvSpPr txBox="1"/>
      </xdr:nvSpPr>
      <xdr:spPr>
        <a:xfrm>
          <a:off x="6373345" y="15830550"/>
          <a:ext cx="94145" cy="3041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3</xdr:col>
      <xdr:colOff>324970</xdr:colOff>
      <xdr:row>39</xdr:row>
      <xdr:rowOff>0</xdr:rowOff>
    </xdr:from>
    <xdr:ext cx="94145" cy="304154"/>
    <xdr:sp macro="" textlink="">
      <xdr:nvSpPr>
        <xdr:cNvPr id="80" name="TextBox 79"/>
        <xdr:cNvSpPr txBox="1"/>
      </xdr:nvSpPr>
      <xdr:spPr>
        <a:xfrm>
          <a:off x="6373345" y="15830550"/>
          <a:ext cx="94145" cy="3041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3</xdr:col>
      <xdr:colOff>324970</xdr:colOff>
      <xdr:row>39</xdr:row>
      <xdr:rowOff>0</xdr:rowOff>
    </xdr:from>
    <xdr:ext cx="94145" cy="304154"/>
    <xdr:sp macro="" textlink="">
      <xdr:nvSpPr>
        <xdr:cNvPr id="81" name="TextBox 80"/>
        <xdr:cNvSpPr txBox="1"/>
      </xdr:nvSpPr>
      <xdr:spPr>
        <a:xfrm>
          <a:off x="6373345" y="15830550"/>
          <a:ext cx="94145" cy="3041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3</xdr:col>
      <xdr:colOff>324970</xdr:colOff>
      <xdr:row>39</xdr:row>
      <xdr:rowOff>0</xdr:rowOff>
    </xdr:from>
    <xdr:ext cx="94145" cy="304154"/>
    <xdr:sp macro="" textlink="">
      <xdr:nvSpPr>
        <xdr:cNvPr id="82" name="TextBox 81"/>
        <xdr:cNvSpPr txBox="1"/>
      </xdr:nvSpPr>
      <xdr:spPr>
        <a:xfrm>
          <a:off x="6373345" y="15830550"/>
          <a:ext cx="94145" cy="3041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3</xdr:col>
      <xdr:colOff>324970</xdr:colOff>
      <xdr:row>39</xdr:row>
      <xdr:rowOff>0</xdr:rowOff>
    </xdr:from>
    <xdr:ext cx="94145" cy="304154"/>
    <xdr:sp macro="" textlink="">
      <xdr:nvSpPr>
        <xdr:cNvPr id="83" name="TextBox 82"/>
        <xdr:cNvSpPr txBox="1"/>
      </xdr:nvSpPr>
      <xdr:spPr>
        <a:xfrm>
          <a:off x="6373345" y="15830550"/>
          <a:ext cx="94145" cy="3041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3</xdr:col>
      <xdr:colOff>324970</xdr:colOff>
      <xdr:row>39</xdr:row>
      <xdr:rowOff>0</xdr:rowOff>
    </xdr:from>
    <xdr:ext cx="94145" cy="304154"/>
    <xdr:sp macro="" textlink="">
      <xdr:nvSpPr>
        <xdr:cNvPr id="84" name="TextBox 83"/>
        <xdr:cNvSpPr txBox="1"/>
      </xdr:nvSpPr>
      <xdr:spPr>
        <a:xfrm>
          <a:off x="6373345" y="15830550"/>
          <a:ext cx="94145" cy="3041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3</xdr:col>
      <xdr:colOff>324970</xdr:colOff>
      <xdr:row>39</xdr:row>
      <xdr:rowOff>0</xdr:rowOff>
    </xdr:from>
    <xdr:ext cx="94145" cy="304154"/>
    <xdr:sp macro="" textlink="">
      <xdr:nvSpPr>
        <xdr:cNvPr id="85" name="TextBox 84"/>
        <xdr:cNvSpPr txBox="1"/>
      </xdr:nvSpPr>
      <xdr:spPr>
        <a:xfrm>
          <a:off x="6373345" y="15830550"/>
          <a:ext cx="94145" cy="3041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3</xdr:col>
      <xdr:colOff>324970</xdr:colOff>
      <xdr:row>39</xdr:row>
      <xdr:rowOff>0</xdr:rowOff>
    </xdr:from>
    <xdr:ext cx="94145" cy="304154"/>
    <xdr:sp macro="" textlink="">
      <xdr:nvSpPr>
        <xdr:cNvPr id="86" name="TextBox 85"/>
        <xdr:cNvSpPr txBox="1"/>
      </xdr:nvSpPr>
      <xdr:spPr>
        <a:xfrm>
          <a:off x="6373345" y="15830550"/>
          <a:ext cx="94145" cy="3041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3</xdr:col>
      <xdr:colOff>324970</xdr:colOff>
      <xdr:row>39</xdr:row>
      <xdr:rowOff>0</xdr:rowOff>
    </xdr:from>
    <xdr:ext cx="94145" cy="304154"/>
    <xdr:sp macro="" textlink="">
      <xdr:nvSpPr>
        <xdr:cNvPr id="87" name="TextBox 86"/>
        <xdr:cNvSpPr txBox="1"/>
      </xdr:nvSpPr>
      <xdr:spPr>
        <a:xfrm>
          <a:off x="6373345" y="15830550"/>
          <a:ext cx="94145" cy="3041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3</xdr:col>
      <xdr:colOff>324970</xdr:colOff>
      <xdr:row>39</xdr:row>
      <xdr:rowOff>0</xdr:rowOff>
    </xdr:from>
    <xdr:ext cx="94145" cy="304154"/>
    <xdr:sp macro="" textlink="">
      <xdr:nvSpPr>
        <xdr:cNvPr id="88" name="TextBox 87"/>
        <xdr:cNvSpPr txBox="1"/>
      </xdr:nvSpPr>
      <xdr:spPr>
        <a:xfrm>
          <a:off x="6373345" y="15830550"/>
          <a:ext cx="94145" cy="3041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3</xdr:col>
      <xdr:colOff>324970</xdr:colOff>
      <xdr:row>39</xdr:row>
      <xdr:rowOff>0</xdr:rowOff>
    </xdr:from>
    <xdr:ext cx="94145" cy="304154"/>
    <xdr:sp macro="" textlink="">
      <xdr:nvSpPr>
        <xdr:cNvPr id="89" name="TextBox 88"/>
        <xdr:cNvSpPr txBox="1"/>
      </xdr:nvSpPr>
      <xdr:spPr>
        <a:xfrm>
          <a:off x="6373345" y="15830550"/>
          <a:ext cx="94145" cy="3041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3</xdr:col>
      <xdr:colOff>324970</xdr:colOff>
      <xdr:row>39</xdr:row>
      <xdr:rowOff>0</xdr:rowOff>
    </xdr:from>
    <xdr:ext cx="94145" cy="304154"/>
    <xdr:sp macro="" textlink="">
      <xdr:nvSpPr>
        <xdr:cNvPr id="90" name="TextBox 89"/>
        <xdr:cNvSpPr txBox="1"/>
      </xdr:nvSpPr>
      <xdr:spPr>
        <a:xfrm>
          <a:off x="6373345" y="15830550"/>
          <a:ext cx="94145" cy="3041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3</xdr:col>
      <xdr:colOff>324970</xdr:colOff>
      <xdr:row>39</xdr:row>
      <xdr:rowOff>0</xdr:rowOff>
    </xdr:from>
    <xdr:ext cx="94145" cy="304154"/>
    <xdr:sp macro="" textlink="">
      <xdr:nvSpPr>
        <xdr:cNvPr id="91" name="TextBox 90"/>
        <xdr:cNvSpPr txBox="1"/>
      </xdr:nvSpPr>
      <xdr:spPr>
        <a:xfrm>
          <a:off x="6373345" y="15830550"/>
          <a:ext cx="94145" cy="3041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3</xdr:col>
      <xdr:colOff>324970</xdr:colOff>
      <xdr:row>39</xdr:row>
      <xdr:rowOff>0</xdr:rowOff>
    </xdr:from>
    <xdr:ext cx="94145" cy="304154"/>
    <xdr:sp macro="" textlink="">
      <xdr:nvSpPr>
        <xdr:cNvPr id="92" name="TextBox 91"/>
        <xdr:cNvSpPr txBox="1"/>
      </xdr:nvSpPr>
      <xdr:spPr>
        <a:xfrm>
          <a:off x="6373345" y="15830550"/>
          <a:ext cx="94145" cy="3041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3</xdr:col>
      <xdr:colOff>324970</xdr:colOff>
      <xdr:row>39</xdr:row>
      <xdr:rowOff>0</xdr:rowOff>
    </xdr:from>
    <xdr:ext cx="94145" cy="304154"/>
    <xdr:sp macro="" textlink="">
      <xdr:nvSpPr>
        <xdr:cNvPr id="93" name="TextBox 92"/>
        <xdr:cNvSpPr txBox="1"/>
      </xdr:nvSpPr>
      <xdr:spPr>
        <a:xfrm>
          <a:off x="6373345" y="15830550"/>
          <a:ext cx="94145" cy="3041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3</xdr:col>
      <xdr:colOff>324970</xdr:colOff>
      <xdr:row>39</xdr:row>
      <xdr:rowOff>0</xdr:rowOff>
    </xdr:from>
    <xdr:ext cx="94145" cy="304154"/>
    <xdr:sp macro="" textlink="">
      <xdr:nvSpPr>
        <xdr:cNvPr id="94" name="TextBox 93"/>
        <xdr:cNvSpPr txBox="1"/>
      </xdr:nvSpPr>
      <xdr:spPr>
        <a:xfrm>
          <a:off x="6373345" y="15830550"/>
          <a:ext cx="94145" cy="3041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3</xdr:col>
      <xdr:colOff>324970</xdr:colOff>
      <xdr:row>39</xdr:row>
      <xdr:rowOff>0</xdr:rowOff>
    </xdr:from>
    <xdr:ext cx="94145" cy="304154"/>
    <xdr:sp macro="" textlink="">
      <xdr:nvSpPr>
        <xdr:cNvPr id="95" name="TextBox 94"/>
        <xdr:cNvSpPr txBox="1"/>
      </xdr:nvSpPr>
      <xdr:spPr>
        <a:xfrm>
          <a:off x="6373345" y="15830550"/>
          <a:ext cx="94145" cy="3041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3</xdr:col>
      <xdr:colOff>324970</xdr:colOff>
      <xdr:row>39</xdr:row>
      <xdr:rowOff>0</xdr:rowOff>
    </xdr:from>
    <xdr:ext cx="94145" cy="304154"/>
    <xdr:sp macro="" textlink="">
      <xdr:nvSpPr>
        <xdr:cNvPr id="96" name="TextBox 95"/>
        <xdr:cNvSpPr txBox="1"/>
      </xdr:nvSpPr>
      <xdr:spPr>
        <a:xfrm>
          <a:off x="6373345" y="15830550"/>
          <a:ext cx="94145" cy="3041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3</xdr:col>
      <xdr:colOff>324970</xdr:colOff>
      <xdr:row>39</xdr:row>
      <xdr:rowOff>0</xdr:rowOff>
    </xdr:from>
    <xdr:ext cx="94145" cy="304154"/>
    <xdr:sp macro="" textlink="">
      <xdr:nvSpPr>
        <xdr:cNvPr id="97" name="TextBox 96"/>
        <xdr:cNvSpPr txBox="1"/>
      </xdr:nvSpPr>
      <xdr:spPr>
        <a:xfrm>
          <a:off x="6373345" y="15830550"/>
          <a:ext cx="94145" cy="3041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3</xdr:col>
      <xdr:colOff>324970</xdr:colOff>
      <xdr:row>0</xdr:row>
      <xdr:rowOff>0</xdr:rowOff>
    </xdr:from>
    <xdr:ext cx="94145" cy="245663"/>
    <xdr:sp macro="" textlink="">
      <xdr:nvSpPr>
        <xdr:cNvPr id="98" name="TextBox 97"/>
        <xdr:cNvSpPr txBox="1"/>
      </xdr:nvSpPr>
      <xdr:spPr>
        <a:xfrm>
          <a:off x="6373345" y="0"/>
          <a:ext cx="94145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3</xdr:col>
      <xdr:colOff>324970</xdr:colOff>
      <xdr:row>0</xdr:row>
      <xdr:rowOff>0</xdr:rowOff>
    </xdr:from>
    <xdr:ext cx="94145" cy="245663"/>
    <xdr:sp macro="" textlink="">
      <xdr:nvSpPr>
        <xdr:cNvPr id="99" name="TextBox 98"/>
        <xdr:cNvSpPr txBox="1"/>
      </xdr:nvSpPr>
      <xdr:spPr>
        <a:xfrm>
          <a:off x="6373345" y="0"/>
          <a:ext cx="94145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3</xdr:col>
      <xdr:colOff>324970</xdr:colOff>
      <xdr:row>0</xdr:row>
      <xdr:rowOff>0</xdr:rowOff>
    </xdr:from>
    <xdr:ext cx="94145" cy="245663"/>
    <xdr:sp macro="" textlink="">
      <xdr:nvSpPr>
        <xdr:cNvPr id="100" name="TextBox 99"/>
        <xdr:cNvSpPr txBox="1"/>
      </xdr:nvSpPr>
      <xdr:spPr>
        <a:xfrm>
          <a:off x="6373345" y="0"/>
          <a:ext cx="94145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3</xdr:col>
      <xdr:colOff>324970</xdr:colOff>
      <xdr:row>0</xdr:row>
      <xdr:rowOff>0</xdr:rowOff>
    </xdr:from>
    <xdr:ext cx="94145" cy="245663"/>
    <xdr:sp macro="" textlink="">
      <xdr:nvSpPr>
        <xdr:cNvPr id="101" name="TextBox 100"/>
        <xdr:cNvSpPr txBox="1"/>
      </xdr:nvSpPr>
      <xdr:spPr>
        <a:xfrm>
          <a:off x="6373345" y="0"/>
          <a:ext cx="94145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3</xdr:col>
      <xdr:colOff>324970</xdr:colOff>
      <xdr:row>0</xdr:row>
      <xdr:rowOff>0</xdr:rowOff>
    </xdr:from>
    <xdr:ext cx="94145" cy="245663"/>
    <xdr:sp macro="" textlink="">
      <xdr:nvSpPr>
        <xdr:cNvPr id="102" name="TextBox 101"/>
        <xdr:cNvSpPr txBox="1"/>
      </xdr:nvSpPr>
      <xdr:spPr>
        <a:xfrm>
          <a:off x="6373345" y="0"/>
          <a:ext cx="94145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3</xdr:col>
      <xdr:colOff>324970</xdr:colOff>
      <xdr:row>0</xdr:row>
      <xdr:rowOff>0</xdr:rowOff>
    </xdr:from>
    <xdr:ext cx="94145" cy="245663"/>
    <xdr:sp macro="" textlink="">
      <xdr:nvSpPr>
        <xdr:cNvPr id="103" name="TextBox 102"/>
        <xdr:cNvSpPr txBox="1"/>
      </xdr:nvSpPr>
      <xdr:spPr>
        <a:xfrm>
          <a:off x="6373345" y="0"/>
          <a:ext cx="94145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3</xdr:col>
      <xdr:colOff>324970</xdr:colOff>
      <xdr:row>0</xdr:row>
      <xdr:rowOff>0</xdr:rowOff>
    </xdr:from>
    <xdr:ext cx="94145" cy="245663"/>
    <xdr:sp macro="" textlink="">
      <xdr:nvSpPr>
        <xdr:cNvPr id="104" name="TextBox 103"/>
        <xdr:cNvSpPr txBox="1"/>
      </xdr:nvSpPr>
      <xdr:spPr>
        <a:xfrm>
          <a:off x="6373345" y="0"/>
          <a:ext cx="94145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3</xdr:col>
      <xdr:colOff>324970</xdr:colOff>
      <xdr:row>0</xdr:row>
      <xdr:rowOff>0</xdr:rowOff>
    </xdr:from>
    <xdr:ext cx="94145" cy="245663"/>
    <xdr:sp macro="" textlink="">
      <xdr:nvSpPr>
        <xdr:cNvPr id="105" name="TextBox 104"/>
        <xdr:cNvSpPr txBox="1"/>
      </xdr:nvSpPr>
      <xdr:spPr>
        <a:xfrm>
          <a:off x="6373345" y="0"/>
          <a:ext cx="94145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3</xdr:col>
      <xdr:colOff>324970</xdr:colOff>
      <xdr:row>0</xdr:row>
      <xdr:rowOff>0</xdr:rowOff>
    </xdr:from>
    <xdr:ext cx="94145" cy="245663"/>
    <xdr:sp macro="" textlink="">
      <xdr:nvSpPr>
        <xdr:cNvPr id="106" name="TextBox 105"/>
        <xdr:cNvSpPr txBox="1"/>
      </xdr:nvSpPr>
      <xdr:spPr>
        <a:xfrm>
          <a:off x="6373345" y="0"/>
          <a:ext cx="94145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3</xdr:col>
      <xdr:colOff>324970</xdr:colOff>
      <xdr:row>0</xdr:row>
      <xdr:rowOff>0</xdr:rowOff>
    </xdr:from>
    <xdr:ext cx="94145" cy="245663"/>
    <xdr:sp macro="" textlink="">
      <xdr:nvSpPr>
        <xdr:cNvPr id="107" name="TextBox 106"/>
        <xdr:cNvSpPr txBox="1"/>
      </xdr:nvSpPr>
      <xdr:spPr>
        <a:xfrm>
          <a:off x="6373345" y="0"/>
          <a:ext cx="94145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3</xdr:col>
      <xdr:colOff>324970</xdr:colOff>
      <xdr:row>0</xdr:row>
      <xdr:rowOff>0</xdr:rowOff>
    </xdr:from>
    <xdr:ext cx="94145" cy="245663"/>
    <xdr:sp macro="" textlink="">
      <xdr:nvSpPr>
        <xdr:cNvPr id="108" name="TextBox 107"/>
        <xdr:cNvSpPr txBox="1"/>
      </xdr:nvSpPr>
      <xdr:spPr>
        <a:xfrm>
          <a:off x="6373345" y="0"/>
          <a:ext cx="94145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3</xdr:col>
      <xdr:colOff>324970</xdr:colOff>
      <xdr:row>0</xdr:row>
      <xdr:rowOff>0</xdr:rowOff>
    </xdr:from>
    <xdr:ext cx="94145" cy="245663"/>
    <xdr:sp macro="" textlink="">
      <xdr:nvSpPr>
        <xdr:cNvPr id="109" name="TextBox 108"/>
        <xdr:cNvSpPr txBox="1"/>
      </xdr:nvSpPr>
      <xdr:spPr>
        <a:xfrm>
          <a:off x="6373345" y="0"/>
          <a:ext cx="94145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3</xdr:col>
      <xdr:colOff>324970</xdr:colOff>
      <xdr:row>0</xdr:row>
      <xdr:rowOff>0</xdr:rowOff>
    </xdr:from>
    <xdr:ext cx="94145" cy="245663"/>
    <xdr:sp macro="" textlink="">
      <xdr:nvSpPr>
        <xdr:cNvPr id="110" name="TextBox 109"/>
        <xdr:cNvSpPr txBox="1"/>
      </xdr:nvSpPr>
      <xdr:spPr>
        <a:xfrm>
          <a:off x="6373345" y="0"/>
          <a:ext cx="94145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3</xdr:col>
      <xdr:colOff>324970</xdr:colOff>
      <xdr:row>0</xdr:row>
      <xdr:rowOff>0</xdr:rowOff>
    </xdr:from>
    <xdr:ext cx="94145" cy="245663"/>
    <xdr:sp macro="" textlink="">
      <xdr:nvSpPr>
        <xdr:cNvPr id="111" name="TextBox 110"/>
        <xdr:cNvSpPr txBox="1"/>
      </xdr:nvSpPr>
      <xdr:spPr>
        <a:xfrm>
          <a:off x="6373345" y="0"/>
          <a:ext cx="94145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3</xdr:col>
      <xdr:colOff>324970</xdr:colOff>
      <xdr:row>0</xdr:row>
      <xdr:rowOff>0</xdr:rowOff>
    </xdr:from>
    <xdr:ext cx="94145" cy="245663"/>
    <xdr:sp macro="" textlink="">
      <xdr:nvSpPr>
        <xdr:cNvPr id="112" name="TextBox 111"/>
        <xdr:cNvSpPr txBox="1"/>
      </xdr:nvSpPr>
      <xdr:spPr>
        <a:xfrm>
          <a:off x="6373345" y="0"/>
          <a:ext cx="94145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3</xdr:col>
      <xdr:colOff>324970</xdr:colOff>
      <xdr:row>0</xdr:row>
      <xdr:rowOff>0</xdr:rowOff>
    </xdr:from>
    <xdr:ext cx="94145" cy="245663"/>
    <xdr:sp macro="" textlink="">
      <xdr:nvSpPr>
        <xdr:cNvPr id="113" name="TextBox 112"/>
        <xdr:cNvSpPr txBox="1"/>
      </xdr:nvSpPr>
      <xdr:spPr>
        <a:xfrm>
          <a:off x="6373345" y="0"/>
          <a:ext cx="94145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3</xdr:col>
      <xdr:colOff>324970</xdr:colOff>
      <xdr:row>0</xdr:row>
      <xdr:rowOff>0</xdr:rowOff>
    </xdr:from>
    <xdr:ext cx="94145" cy="245663"/>
    <xdr:sp macro="" textlink="">
      <xdr:nvSpPr>
        <xdr:cNvPr id="114" name="TextBox 113"/>
        <xdr:cNvSpPr txBox="1"/>
      </xdr:nvSpPr>
      <xdr:spPr>
        <a:xfrm>
          <a:off x="6373345" y="0"/>
          <a:ext cx="94145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3</xdr:col>
      <xdr:colOff>324970</xdr:colOff>
      <xdr:row>0</xdr:row>
      <xdr:rowOff>0</xdr:rowOff>
    </xdr:from>
    <xdr:ext cx="94145" cy="245663"/>
    <xdr:sp macro="" textlink="">
      <xdr:nvSpPr>
        <xdr:cNvPr id="115" name="TextBox 114"/>
        <xdr:cNvSpPr txBox="1"/>
      </xdr:nvSpPr>
      <xdr:spPr>
        <a:xfrm>
          <a:off x="6373345" y="0"/>
          <a:ext cx="94145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3</xdr:col>
      <xdr:colOff>324970</xdr:colOff>
      <xdr:row>0</xdr:row>
      <xdr:rowOff>0</xdr:rowOff>
    </xdr:from>
    <xdr:ext cx="94145" cy="245663"/>
    <xdr:sp macro="" textlink="">
      <xdr:nvSpPr>
        <xdr:cNvPr id="116" name="TextBox 115"/>
        <xdr:cNvSpPr txBox="1"/>
      </xdr:nvSpPr>
      <xdr:spPr>
        <a:xfrm>
          <a:off x="6373345" y="0"/>
          <a:ext cx="94145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3</xdr:col>
      <xdr:colOff>324970</xdr:colOff>
      <xdr:row>0</xdr:row>
      <xdr:rowOff>0</xdr:rowOff>
    </xdr:from>
    <xdr:ext cx="94145" cy="245663"/>
    <xdr:sp macro="" textlink="">
      <xdr:nvSpPr>
        <xdr:cNvPr id="117" name="TextBox 116"/>
        <xdr:cNvSpPr txBox="1"/>
      </xdr:nvSpPr>
      <xdr:spPr>
        <a:xfrm>
          <a:off x="6373345" y="0"/>
          <a:ext cx="94145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3</xdr:col>
      <xdr:colOff>324970</xdr:colOff>
      <xdr:row>0</xdr:row>
      <xdr:rowOff>0</xdr:rowOff>
    </xdr:from>
    <xdr:ext cx="94145" cy="245663"/>
    <xdr:sp macro="" textlink="">
      <xdr:nvSpPr>
        <xdr:cNvPr id="118" name="TextBox 117"/>
        <xdr:cNvSpPr txBox="1"/>
      </xdr:nvSpPr>
      <xdr:spPr>
        <a:xfrm>
          <a:off x="6373345" y="0"/>
          <a:ext cx="94145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3</xdr:col>
      <xdr:colOff>324970</xdr:colOff>
      <xdr:row>0</xdr:row>
      <xdr:rowOff>0</xdr:rowOff>
    </xdr:from>
    <xdr:ext cx="94145" cy="245663"/>
    <xdr:sp macro="" textlink="">
      <xdr:nvSpPr>
        <xdr:cNvPr id="119" name="TextBox 118"/>
        <xdr:cNvSpPr txBox="1"/>
      </xdr:nvSpPr>
      <xdr:spPr>
        <a:xfrm>
          <a:off x="6373345" y="0"/>
          <a:ext cx="94145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3</xdr:col>
      <xdr:colOff>324970</xdr:colOff>
      <xdr:row>0</xdr:row>
      <xdr:rowOff>0</xdr:rowOff>
    </xdr:from>
    <xdr:ext cx="94145" cy="245663"/>
    <xdr:sp macro="" textlink="">
      <xdr:nvSpPr>
        <xdr:cNvPr id="120" name="TextBox 119"/>
        <xdr:cNvSpPr txBox="1"/>
      </xdr:nvSpPr>
      <xdr:spPr>
        <a:xfrm>
          <a:off x="6373345" y="0"/>
          <a:ext cx="94145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3</xdr:col>
      <xdr:colOff>324970</xdr:colOff>
      <xdr:row>0</xdr:row>
      <xdr:rowOff>0</xdr:rowOff>
    </xdr:from>
    <xdr:ext cx="94145" cy="245663"/>
    <xdr:sp macro="" textlink="">
      <xdr:nvSpPr>
        <xdr:cNvPr id="121" name="TextBox 120"/>
        <xdr:cNvSpPr txBox="1"/>
      </xdr:nvSpPr>
      <xdr:spPr>
        <a:xfrm>
          <a:off x="6373345" y="0"/>
          <a:ext cx="94145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3</xdr:col>
      <xdr:colOff>324970</xdr:colOff>
      <xdr:row>0</xdr:row>
      <xdr:rowOff>0</xdr:rowOff>
    </xdr:from>
    <xdr:ext cx="94145" cy="245663"/>
    <xdr:sp macro="" textlink="">
      <xdr:nvSpPr>
        <xdr:cNvPr id="122" name="TextBox 121"/>
        <xdr:cNvSpPr txBox="1"/>
      </xdr:nvSpPr>
      <xdr:spPr>
        <a:xfrm>
          <a:off x="6373345" y="0"/>
          <a:ext cx="94145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3</xdr:col>
      <xdr:colOff>324970</xdr:colOff>
      <xdr:row>0</xdr:row>
      <xdr:rowOff>0</xdr:rowOff>
    </xdr:from>
    <xdr:ext cx="94145" cy="245663"/>
    <xdr:sp macro="" textlink="">
      <xdr:nvSpPr>
        <xdr:cNvPr id="123" name="TextBox 122"/>
        <xdr:cNvSpPr txBox="1"/>
      </xdr:nvSpPr>
      <xdr:spPr>
        <a:xfrm>
          <a:off x="6373345" y="0"/>
          <a:ext cx="94145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3</xdr:col>
      <xdr:colOff>324970</xdr:colOff>
      <xdr:row>0</xdr:row>
      <xdr:rowOff>0</xdr:rowOff>
    </xdr:from>
    <xdr:ext cx="94145" cy="245663"/>
    <xdr:sp macro="" textlink="">
      <xdr:nvSpPr>
        <xdr:cNvPr id="124" name="TextBox 123"/>
        <xdr:cNvSpPr txBox="1"/>
      </xdr:nvSpPr>
      <xdr:spPr>
        <a:xfrm>
          <a:off x="6373345" y="0"/>
          <a:ext cx="94145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3</xdr:col>
      <xdr:colOff>324970</xdr:colOff>
      <xdr:row>0</xdr:row>
      <xdr:rowOff>0</xdr:rowOff>
    </xdr:from>
    <xdr:ext cx="94145" cy="245663"/>
    <xdr:sp macro="" textlink="">
      <xdr:nvSpPr>
        <xdr:cNvPr id="125" name="TextBox 124"/>
        <xdr:cNvSpPr txBox="1"/>
      </xdr:nvSpPr>
      <xdr:spPr>
        <a:xfrm>
          <a:off x="6373345" y="0"/>
          <a:ext cx="94145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3</xdr:col>
      <xdr:colOff>324970</xdr:colOff>
      <xdr:row>0</xdr:row>
      <xdr:rowOff>0</xdr:rowOff>
    </xdr:from>
    <xdr:ext cx="94145" cy="245663"/>
    <xdr:sp macro="" textlink="">
      <xdr:nvSpPr>
        <xdr:cNvPr id="126" name="TextBox 125"/>
        <xdr:cNvSpPr txBox="1"/>
      </xdr:nvSpPr>
      <xdr:spPr>
        <a:xfrm>
          <a:off x="6373345" y="0"/>
          <a:ext cx="94145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3</xdr:col>
      <xdr:colOff>324970</xdr:colOff>
      <xdr:row>0</xdr:row>
      <xdr:rowOff>0</xdr:rowOff>
    </xdr:from>
    <xdr:ext cx="94145" cy="245663"/>
    <xdr:sp macro="" textlink="">
      <xdr:nvSpPr>
        <xdr:cNvPr id="127" name="TextBox 126"/>
        <xdr:cNvSpPr txBox="1"/>
      </xdr:nvSpPr>
      <xdr:spPr>
        <a:xfrm>
          <a:off x="6373345" y="0"/>
          <a:ext cx="94145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3</xdr:col>
      <xdr:colOff>324970</xdr:colOff>
      <xdr:row>0</xdr:row>
      <xdr:rowOff>0</xdr:rowOff>
    </xdr:from>
    <xdr:ext cx="94145" cy="245663"/>
    <xdr:sp macro="" textlink="">
      <xdr:nvSpPr>
        <xdr:cNvPr id="128" name="TextBox 127"/>
        <xdr:cNvSpPr txBox="1"/>
      </xdr:nvSpPr>
      <xdr:spPr>
        <a:xfrm>
          <a:off x="6373345" y="0"/>
          <a:ext cx="94145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3</xdr:col>
      <xdr:colOff>324970</xdr:colOff>
      <xdr:row>0</xdr:row>
      <xdr:rowOff>0</xdr:rowOff>
    </xdr:from>
    <xdr:ext cx="94145" cy="245663"/>
    <xdr:sp macro="" textlink="">
      <xdr:nvSpPr>
        <xdr:cNvPr id="129" name="TextBox 128"/>
        <xdr:cNvSpPr txBox="1"/>
      </xdr:nvSpPr>
      <xdr:spPr>
        <a:xfrm>
          <a:off x="6373345" y="0"/>
          <a:ext cx="94145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3</xdr:col>
      <xdr:colOff>324970</xdr:colOff>
      <xdr:row>0</xdr:row>
      <xdr:rowOff>0</xdr:rowOff>
    </xdr:from>
    <xdr:ext cx="94145" cy="245663"/>
    <xdr:sp macro="" textlink="">
      <xdr:nvSpPr>
        <xdr:cNvPr id="130" name="TextBox 129"/>
        <xdr:cNvSpPr txBox="1"/>
      </xdr:nvSpPr>
      <xdr:spPr>
        <a:xfrm>
          <a:off x="6373345" y="0"/>
          <a:ext cx="94145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3</xdr:col>
      <xdr:colOff>324970</xdr:colOff>
      <xdr:row>0</xdr:row>
      <xdr:rowOff>0</xdr:rowOff>
    </xdr:from>
    <xdr:ext cx="94145" cy="245663"/>
    <xdr:sp macro="" textlink="">
      <xdr:nvSpPr>
        <xdr:cNvPr id="131" name="TextBox 130"/>
        <xdr:cNvSpPr txBox="1"/>
      </xdr:nvSpPr>
      <xdr:spPr>
        <a:xfrm>
          <a:off x="6373345" y="0"/>
          <a:ext cx="94145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3</xdr:col>
      <xdr:colOff>324970</xdr:colOff>
      <xdr:row>0</xdr:row>
      <xdr:rowOff>0</xdr:rowOff>
    </xdr:from>
    <xdr:ext cx="94145" cy="245663"/>
    <xdr:sp macro="" textlink="">
      <xdr:nvSpPr>
        <xdr:cNvPr id="132" name="TextBox 131"/>
        <xdr:cNvSpPr txBox="1"/>
      </xdr:nvSpPr>
      <xdr:spPr>
        <a:xfrm>
          <a:off x="6373345" y="0"/>
          <a:ext cx="94145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3</xdr:col>
      <xdr:colOff>324970</xdr:colOff>
      <xdr:row>0</xdr:row>
      <xdr:rowOff>0</xdr:rowOff>
    </xdr:from>
    <xdr:ext cx="94145" cy="245663"/>
    <xdr:sp macro="" textlink="">
      <xdr:nvSpPr>
        <xdr:cNvPr id="133" name="TextBox 132"/>
        <xdr:cNvSpPr txBox="1"/>
      </xdr:nvSpPr>
      <xdr:spPr>
        <a:xfrm>
          <a:off x="6373345" y="0"/>
          <a:ext cx="94145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3</xdr:col>
      <xdr:colOff>324970</xdr:colOff>
      <xdr:row>0</xdr:row>
      <xdr:rowOff>0</xdr:rowOff>
    </xdr:from>
    <xdr:ext cx="94145" cy="245663"/>
    <xdr:sp macro="" textlink="">
      <xdr:nvSpPr>
        <xdr:cNvPr id="134" name="TextBox 133"/>
        <xdr:cNvSpPr txBox="1"/>
      </xdr:nvSpPr>
      <xdr:spPr>
        <a:xfrm>
          <a:off x="6373345" y="0"/>
          <a:ext cx="94145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3</xdr:col>
      <xdr:colOff>324970</xdr:colOff>
      <xdr:row>0</xdr:row>
      <xdr:rowOff>0</xdr:rowOff>
    </xdr:from>
    <xdr:ext cx="94145" cy="245663"/>
    <xdr:sp macro="" textlink="">
      <xdr:nvSpPr>
        <xdr:cNvPr id="135" name="TextBox 134"/>
        <xdr:cNvSpPr txBox="1"/>
      </xdr:nvSpPr>
      <xdr:spPr>
        <a:xfrm>
          <a:off x="6373345" y="0"/>
          <a:ext cx="94145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3</xdr:col>
      <xdr:colOff>324970</xdr:colOff>
      <xdr:row>0</xdr:row>
      <xdr:rowOff>0</xdr:rowOff>
    </xdr:from>
    <xdr:ext cx="94145" cy="245663"/>
    <xdr:sp macro="" textlink="">
      <xdr:nvSpPr>
        <xdr:cNvPr id="136" name="TextBox 135"/>
        <xdr:cNvSpPr txBox="1"/>
      </xdr:nvSpPr>
      <xdr:spPr>
        <a:xfrm>
          <a:off x="6373345" y="0"/>
          <a:ext cx="94145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3</xdr:col>
      <xdr:colOff>324970</xdr:colOff>
      <xdr:row>0</xdr:row>
      <xdr:rowOff>0</xdr:rowOff>
    </xdr:from>
    <xdr:ext cx="94145" cy="245663"/>
    <xdr:sp macro="" textlink="">
      <xdr:nvSpPr>
        <xdr:cNvPr id="137" name="TextBox 136"/>
        <xdr:cNvSpPr txBox="1"/>
      </xdr:nvSpPr>
      <xdr:spPr>
        <a:xfrm>
          <a:off x="6373345" y="0"/>
          <a:ext cx="94145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3</xdr:col>
      <xdr:colOff>324970</xdr:colOff>
      <xdr:row>0</xdr:row>
      <xdr:rowOff>0</xdr:rowOff>
    </xdr:from>
    <xdr:ext cx="94145" cy="245663"/>
    <xdr:sp macro="" textlink="">
      <xdr:nvSpPr>
        <xdr:cNvPr id="138" name="TextBox 137"/>
        <xdr:cNvSpPr txBox="1"/>
      </xdr:nvSpPr>
      <xdr:spPr>
        <a:xfrm>
          <a:off x="6373345" y="0"/>
          <a:ext cx="94145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3</xdr:col>
      <xdr:colOff>324970</xdr:colOff>
      <xdr:row>0</xdr:row>
      <xdr:rowOff>0</xdr:rowOff>
    </xdr:from>
    <xdr:ext cx="94145" cy="245663"/>
    <xdr:sp macro="" textlink="">
      <xdr:nvSpPr>
        <xdr:cNvPr id="139" name="TextBox 138"/>
        <xdr:cNvSpPr txBox="1"/>
      </xdr:nvSpPr>
      <xdr:spPr>
        <a:xfrm>
          <a:off x="6373345" y="0"/>
          <a:ext cx="94145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3</xdr:col>
      <xdr:colOff>324970</xdr:colOff>
      <xdr:row>0</xdr:row>
      <xdr:rowOff>0</xdr:rowOff>
    </xdr:from>
    <xdr:ext cx="94145" cy="245663"/>
    <xdr:sp macro="" textlink="">
      <xdr:nvSpPr>
        <xdr:cNvPr id="140" name="TextBox 139"/>
        <xdr:cNvSpPr txBox="1"/>
      </xdr:nvSpPr>
      <xdr:spPr>
        <a:xfrm>
          <a:off x="6373345" y="0"/>
          <a:ext cx="94145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3</xdr:col>
      <xdr:colOff>324970</xdr:colOff>
      <xdr:row>0</xdr:row>
      <xdr:rowOff>0</xdr:rowOff>
    </xdr:from>
    <xdr:ext cx="94145" cy="245663"/>
    <xdr:sp macro="" textlink="">
      <xdr:nvSpPr>
        <xdr:cNvPr id="141" name="TextBox 140"/>
        <xdr:cNvSpPr txBox="1"/>
      </xdr:nvSpPr>
      <xdr:spPr>
        <a:xfrm>
          <a:off x="6373345" y="0"/>
          <a:ext cx="94145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3</xdr:col>
      <xdr:colOff>324970</xdr:colOff>
      <xdr:row>0</xdr:row>
      <xdr:rowOff>0</xdr:rowOff>
    </xdr:from>
    <xdr:ext cx="94145" cy="245663"/>
    <xdr:sp macro="" textlink="">
      <xdr:nvSpPr>
        <xdr:cNvPr id="142" name="TextBox 141"/>
        <xdr:cNvSpPr txBox="1"/>
      </xdr:nvSpPr>
      <xdr:spPr>
        <a:xfrm>
          <a:off x="6373345" y="0"/>
          <a:ext cx="94145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3</xdr:col>
      <xdr:colOff>324970</xdr:colOff>
      <xdr:row>0</xdr:row>
      <xdr:rowOff>0</xdr:rowOff>
    </xdr:from>
    <xdr:ext cx="94145" cy="245663"/>
    <xdr:sp macro="" textlink="">
      <xdr:nvSpPr>
        <xdr:cNvPr id="143" name="TextBox 142"/>
        <xdr:cNvSpPr txBox="1"/>
      </xdr:nvSpPr>
      <xdr:spPr>
        <a:xfrm>
          <a:off x="6373345" y="0"/>
          <a:ext cx="94145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3</xdr:col>
      <xdr:colOff>324970</xdr:colOff>
      <xdr:row>0</xdr:row>
      <xdr:rowOff>0</xdr:rowOff>
    </xdr:from>
    <xdr:ext cx="94145" cy="245663"/>
    <xdr:sp macro="" textlink="">
      <xdr:nvSpPr>
        <xdr:cNvPr id="144" name="TextBox 143"/>
        <xdr:cNvSpPr txBox="1"/>
      </xdr:nvSpPr>
      <xdr:spPr>
        <a:xfrm>
          <a:off x="6373345" y="0"/>
          <a:ext cx="94145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3</xdr:col>
      <xdr:colOff>324970</xdr:colOff>
      <xdr:row>0</xdr:row>
      <xdr:rowOff>0</xdr:rowOff>
    </xdr:from>
    <xdr:ext cx="94145" cy="245663"/>
    <xdr:sp macro="" textlink="">
      <xdr:nvSpPr>
        <xdr:cNvPr id="145" name="TextBox 144"/>
        <xdr:cNvSpPr txBox="1"/>
      </xdr:nvSpPr>
      <xdr:spPr>
        <a:xfrm>
          <a:off x="6373345" y="0"/>
          <a:ext cx="94145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3</xdr:col>
      <xdr:colOff>324970</xdr:colOff>
      <xdr:row>0</xdr:row>
      <xdr:rowOff>0</xdr:rowOff>
    </xdr:from>
    <xdr:ext cx="94145" cy="245663"/>
    <xdr:sp macro="" textlink="">
      <xdr:nvSpPr>
        <xdr:cNvPr id="146" name="TextBox 145"/>
        <xdr:cNvSpPr txBox="1"/>
      </xdr:nvSpPr>
      <xdr:spPr>
        <a:xfrm>
          <a:off x="6373345" y="0"/>
          <a:ext cx="94145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3</xdr:col>
      <xdr:colOff>324970</xdr:colOff>
      <xdr:row>0</xdr:row>
      <xdr:rowOff>0</xdr:rowOff>
    </xdr:from>
    <xdr:ext cx="94145" cy="245663"/>
    <xdr:sp macro="" textlink="">
      <xdr:nvSpPr>
        <xdr:cNvPr id="147" name="TextBox 146"/>
        <xdr:cNvSpPr txBox="1"/>
      </xdr:nvSpPr>
      <xdr:spPr>
        <a:xfrm>
          <a:off x="6373345" y="0"/>
          <a:ext cx="94145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3</xdr:col>
      <xdr:colOff>324970</xdr:colOff>
      <xdr:row>0</xdr:row>
      <xdr:rowOff>0</xdr:rowOff>
    </xdr:from>
    <xdr:ext cx="94145" cy="245663"/>
    <xdr:sp macro="" textlink="">
      <xdr:nvSpPr>
        <xdr:cNvPr id="148" name="TextBox 147"/>
        <xdr:cNvSpPr txBox="1"/>
      </xdr:nvSpPr>
      <xdr:spPr>
        <a:xfrm>
          <a:off x="6373345" y="0"/>
          <a:ext cx="94145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3</xdr:col>
      <xdr:colOff>324970</xdr:colOff>
      <xdr:row>0</xdr:row>
      <xdr:rowOff>0</xdr:rowOff>
    </xdr:from>
    <xdr:ext cx="94145" cy="245663"/>
    <xdr:sp macro="" textlink="">
      <xdr:nvSpPr>
        <xdr:cNvPr id="149" name="TextBox 148"/>
        <xdr:cNvSpPr txBox="1"/>
      </xdr:nvSpPr>
      <xdr:spPr>
        <a:xfrm>
          <a:off x="6373345" y="0"/>
          <a:ext cx="94145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3</xdr:col>
      <xdr:colOff>324970</xdr:colOff>
      <xdr:row>0</xdr:row>
      <xdr:rowOff>0</xdr:rowOff>
    </xdr:from>
    <xdr:ext cx="94145" cy="245663"/>
    <xdr:sp macro="" textlink="">
      <xdr:nvSpPr>
        <xdr:cNvPr id="150" name="TextBox 149"/>
        <xdr:cNvSpPr txBox="1"/>
      </xdr:nvSpPr>
      <xdr:spPr>
        <a:xfrm>
          <a:off x="6373345" y="0"/>
          <a:ext cx="94145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3</xdr:col>
      <xdr:colOff>324970</xdr:colOff>
      <xdr:row>0</xdr:row>
      <xdr:rowOff>0</xdr:rowOff>
    </xdr:from>
    <xdr:ext cx="94145" cy="245663"/>
    <xdr:sp macro="" textlink="">
      <xdr:nvSpPr>
        <xdr:cNvPr id="151" name="TextBox 150"/>
        <xdr:cNvSpPr txBox="1"/>
      </xdr:nvSpPr>
      <xdr:spPr>
        <a:xfrm>
          <a:off x="6373345" y="0"/>
          <a:ext cx="94145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3</xdr:col>
      <xdr:colOff>324970</xdr:colOff>
      <xdr:row>0</xdr:row>
      <xdr:rowOff>0</xdr:rowOff>
    </xdr:from>
    <xdr:ext cx="94145" cy="245663"/>
    <xdr:sp macro="" textlink="">
      <xdr:nvSpPr>
        <xdr:cNvPr id="152" name="TextBox 151"/>
        <xdr:cNvSpPr txBox="1"/>
      </xdr:nvSpPr>
      <xdr:spPr>
        <a:xfrm>
          <a:off x="6373345" y="0"/>
          <a:ext cx="94145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3</xdr:col>
      <xdr:colOff>324970</xdr:colOff>
      <xdr:row>0</xdr:row>
      <xdr:rowOff>0</xdr:rowOff>
    </xdr:from>
    <xdr:ext cx="94145" cy="245663"/>
    <xdr:sp macro="" textlink="">
      <xdr:nvSpPr>
        <xdr:cNvPr id="153" name="TextBox 152"/>
        <xdr:cNvSpPr txBox="1"/>
      </xdr:nvSpPr>
      <xdr:spPr>
        <a:xfrm>
          <a:off x="6373345" y="0"/>
          <a:ext cx="94145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3</xdr:col>
      <xdr:colOff>324970</xdr:colOff>
      <xdr:row>0</xdr:row>
      <xdr:rowOff>0</xdr:rowOff>
    </xdr:from>
    <xdr:ext cx="94145" cy="245663"/>
    <xdr:sp macro="" textlink="">
      <xdr:nvSpPr>
        <xdr:cNvPr id="154" name="TextBox 153"/>
        <xdr:cNvSpPr txBox="1"/>
      </xdr:nvSpPr>
      <xdr:spPr>
        <a:xfrm>
          <a:off x="6373345" y="0"/>
          <a:ext cx="94145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3</xdr:col>
      <xdr:colOff>324970</xdr:colOff>
      <xdr:row>0</xdr:row>
      <xdr:rowOff>0</xdr:rowOff>
    </xdr:from>
    <xdr:ext cx="94145" cy="245663"/>
    <xdr:sp macro="" textlink="">
      <xdr:nvSpPr>
        <xdr:cNvPr id="155" name="TextBox 154"/>
        <xdr:cNvSpPr txBox="1"/>
      </xdr:nvSpPr>
      <xdr:spPr>
        <a:xfrm>
          <a:off x="6373345" y="0"/>
          <a:ext cx="94145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3</xdr:col>
      <xdr:colOff>324970</xdr:colOff>
      <xdr:row>0</xdr:row>
      <xdr:rowOff>0</xdr:rowOff>
    </xdr:from>
    <xdr:ext cx="94145" cy="245663"/>
    <xdr:sp macro="" textlink="">
      <xdr:nvSpPr>
        <xdr:cNvPr id="156" name="TextBox 155"/>
        <xdr:cNvSpPr txBox="1"/>
      </xdr:nvSpPr>
      <xdr:spPr>
        <a:xfrm>
          <a:off x="6373345" y="0"/>
          <a:ext cx="94145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3</xdr:col>
      <xdr:colOff>324970</xdr:colOff>
      <xdr:row>0</xdr:row>
      <xdr:rowOff>0</xdr:rowOff>
    </xdr:from>
    <xdr:ext cx="94145" cy="245663"/>
    <xdr:sp macro="" textlink="">
      <xdr:nvSpPr>
        <xdr:cNvPr id="157" name="TextBox 156"/>
        <xdr:cNvSpPr txBox="1"/>
      </xdr:nvSpPr>
      <xdr:spPr>
        <a:xfrm>
          <a:off x="6373345" y="0"/>
          <a:ext cx="94145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3</xdr:col>
      <xdr:colOff>324970</xdr:colOff>
      <xdr:row>0</xdr:row>
      <xdr:rowOff>0</xdr:rowOff>
    </xdr:from>
    <xdr:ext cx="94145" cy="245663"/>
    <xdr:sp macro="" textlink="">
      <xdr:nvSpPr>
        <xdr:cNvPr id="158" name="TextBox 157"/>
        <xdr:cNvSpPr txBox="1"/>
      </xdr:nvSpPr>
      <xdr:spPr>
        <a:xfrm>
          <a:off x="6373345" y="0"/>
          <a:ext cx="94145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3</xdr:col>
      <xdr:colOff>324970</xdr:colOff>
      <xdr:row>0</xdr:row>
      <xdr:rowOff>0</xdr:rowOff>
    </xdr:from>
    <xdr:ext cx="94145" cy="245663"/>
    <xdr:sp macro="" textlink="">
      <xdr:nvSpPr>
        <xdr:cNvPr id="159" name="TextBox 158"/>
        <xdr:cNvSpPr txBox="1"/>
      </xdr:nvSpPr>
      <xdr:spPr>
        <a:xfrm>
          <a:off x="6373345" y="0"/>
          <a:ext cx="94145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3</xdr:col>
      <xdr:colOff>324970</xdr:colOff>
      <xdr:row>0</xdr:row>
      <xdr:rowOff>0</xdr:rowOff>
    </xdr:from>
    <xdr:ext cx="94145" cy="245663"/>
    <xdr:sp macro="" textlink="">
      <xdr:nvSpPr>
        <xdr:cNvPr id="160" name="TextBox 159"/>
        <xdr:cNvSpPr txBox="1"/>
      </xdr:nvSpPr>
      <xdr:spPr>
        <a:xfrm>
          <a:off x="6373345" y="0"/>
          <a:ext cx="94145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3</xdr:col>
      <xdr:colOff>324970</xdr:colOff>
      <xdr:row>0</xdr:row>
      <xdr:rowOff>0</xdr:rowOff>
    </xdr:from>
    <xdr:ext cx="94145" cy="245663"/>
    <xdr:sp macro="" textlink="">
      <xdr:nvSpPr>
        <xdr:cNvPr id="161" name="TextBox 160"/>
        <xdr:cNvSpPr txBox="1"/>
      </xdr:nvSpPr>
      <xdr:spPr>
        <a:xfrm>
          <a:off x="6373345" y="0"/>
          <a:ext cx="94145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3</xdr:col>
      <xdr:colOff>324970</xdr:colOff>
      <xdr:row>0</xdr:row>
      <xdr:rowOff>0</xdr:rowOff>
    </xdr:from>
    <xdr:ext cx="94145" cy="245663"/>
    <xdr:sp macro="" textlink="">
      <xdr:nvSpPr>
        <xdr:cNvPr id="162" name="TextBox 161"/>
        <xdr:cNvSpPr txBox="1"/>
      </xdr:nvSpPr>
      <xdr:spPr>
        <a:xfrm>
          <a:off x="6373345" y="0"/>
          <a:ext cx="94145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3</xdr:col>
      <xdr:colOff>324970</xdr:colOff>
      <xdr:row>0</xdr:row>
      <xdr:rowOff>0</xdr:rowOff>
    </xdr:from>
    <xdr:ext cx="94145" cy="245663"/>
    <xdr:sp macro="" textlink="">
      <xdr:nvSpPr>
        <xdr:cNvPr id="163" name="TextBox 162"/>
        <xdr:cNvSpPr txBox="1"/>
      </xdr:nvSpPr>
      <xdr:spPr>
        <a:xfrm>
          <a:off x="6373345" y="0"/>
          <a:ext cx="94145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3</xdr:col>
      <xdr:colOff>324970</xdr:colOff>
      <xdr:row>0</xdr:row>
      <xdr:rowOff>0</xdr:rowOff>
    </xdr:from>
    <xdr:ext cx="94145" cy="245663"/>
    <xdr:sp macro="" textlink="">
      <xdr:nvSpPr>
        <xdr:cNvPr id="164" name="TextBox 163"/>
        <xdr:cNvSpPr txBox="1"/>
      </xdr:nvSpPr>
      <xdr:spPr>
        <a:xfrm>
          <a:off x="6373345" y="0"/>
          <a:ext cx="94145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3</xdr:col>
      <xdr:colOff>324970</xdr:colOff>
      <xdr:row>0</xdr:row>
      <xdr:rowOff>0</xdr:rowOff>
    </xdr:from>
    <xdr:ext cx="94145" cy="245663"/>
    <xdr:sp macro="" textlink="">
      <xdr:nvSpPr>
        <xdr:cNvPr id="165" name="TextBox 164"/>
        <xdr:cNvSpPr txBox="1"/>
      </xdr:nvSpPr>
      <xdr:spPr>
        <a:xfrm>
          <a:off x="6373345" y="0"/>
          <a:ext cx="94145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3</xdr:col>
      <xdr:colOff>324970</xdr:colOff>
      <xdr:row>0</xdr:row>
      <xdr:rowOff>0</xdr:rowOff>
    </xdr:from>
    <xdr:ext cx="94145" cy="245663"/>
    <xdr:sp macro="" textlink="">
      <xdr:nvSpPr>
        <xdr:cNvPr id="166" name="TextBox 165"/>
        <xdr:cNvSpPr txBox="1"/>
      </xdr:nvSpPr>
      <xdr:spPr>
        <a:xfrm>
          <a:off x="6373345" y="0"/>
          <a:ext cx="94145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3</xdr:col>
      <xdr:colOff>324970</xdr:colOff>
      <xdr:row>0</xdr:row>
      <xdr:rowOff>0</xdr:rowOff>
    </xdr:from>
    <xdr:ext cx="94145" cy="245663"/>
    <xdr:sp macro="" textlink="">
      <xdr:nvSpPr>
        <xdr:cNvPr id="167" name="TextBox 166"/>
        <xdr:cNvSpPr txBox="1"/>
      </xdr:nvSpPr>
      <xdr:spPr>
        <a:xfrm>
          <a:off x="6373345" y="0"/>
          <a:ext cx="94145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3</xdr:col>
      <xdr:colOff>324970</xdr:colOff>
      <xdr:row>0</xdr:row>
      <xdr:rowOff>0</xdr:rowOff>
    </xdr:from>
    <xdr:ext cx="94145" cy="245663"/>
    <xdr:sp macro="" textlink="">
      <xdr:nvSpPr>
        <xdr:cNvPr id="168" name="TextBox 167"/>
        <xdr:cNvSpPr txBox="1"/>
      </xdr:nvSpPr>
      <xdr:spPr>
        <a:xfrm>
          <a:off x="6373345" y="0"/>
          <a:ext cx="94145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3</xdr:col>
      <xdr:colOff>324970</xdr:colOff>
      <xdr:row>0</xdr:row>
      <xdr:rowOff>0</xdr:rowOff>
    </xdr:from>
    <xdr:ext cx="94145" cy="245663"/>
    <xdr:sp macro="" textlink="">
      <xdr:nvSpPr>
        <xdr:cNvPr id="169" name="TextBox 168"/>
        <xdr:cNvSpPr txBox="1"/>
      </xdr:nvSpPr>
      <xdr:spPr>
        <a:xfrm>
          <a:off x="6373345" y="0"/>
          <a:ext cx="94145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3</xdr:col>
      <xdr:colOff>324970</xdr:colOff>
      <xdr:row>0</xdr:row>
      <xdr:rowOff>0</xdr:rowOff>
    </xdr:from>
    <xdr:ext cx="94145" cy="245663"/>
    <xdr:sp macro="" textlink="">
      <xdr:nvSpPr>
        <xdr:cNvPr id="170" name="TextBox 169"/>
        <xdr:cNvSpPr txBox="1"/>
      </xdr:nvSpPr>
      <xdr:spPr>
        <a:xfrm>
          <a:off x="6373345" y="0"/>
          <a:ext cx="94145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3</xdr:col>
      <xdr:colOff>324970</xdr:colOff>
      <xdr:row>0</xdr:row>
      <xdr:rowOff>0</xdr:rowOff>
    </xdr:from>
    <xdr:ext cx="94145" cy="245663"/>
    <xdr:sp macro="" textlink="">
      <xdr:nvSpPr>
        <xdr:cNvPr id="171" name="TextBox 170"/>
        <xdr:cNvSpPr txBox="1"/>
      </xdr:nvSpPr>
      <xdr:spPr>
        <a:xfrm>
          <a:off x="6373345" y="0"/>
          <a:ext cx="94145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3</xdr:col>
      <xdr:colOff>324970</xdr:colOff>
      <xdr:row>0</xdr:row>
      <xdr:rowOff>0</xdr:rowOff>
    </xdr:from>
    <xdr:ext cx="94145" cy="245663"/>
    <xdr:sp macro="" textlink="">
      <xdr:nvSpPr>
        <xdr:cNvPr id="172" name="TextBox 171"/>
        <xdr:cNvSpPr txBox="1"/>
      </xdr:nvSpPr>
      <xdr:spPr>
        <a:xfrm>
          <a:off x="6373345" y="0"/>
          <a:ext cx="94145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3</xdr:col>
      <xdr:colOff>324970</xdr:colOff>
      <xdr:row>0</xdr:row>
      <xdr:rowOff>0</xdr:rowOff>
    </xdr:from>
    <xdr:ext cx="94145" cy="245663"/>
    <xdr:sp macro="" textlink="">
      <xdr:nvSpPr>
        <xdr:cNvPr id="173" name="TextBox 172"/>
        <xdr:cNvSpPr txBox="1"/>
      </xdr:nvSpPr>
      <xdr:spPr>
        <a:xfrm>
          <a:off x="6373345" y="0"/>
          <a:ext cx="94145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3</xdr:col>
      <xdr:colOff>324970</xdr:colOff>
      <xdr:row>0</xdr:row>
      <xdr:rowOff>0</xdr:rowOff>
    </xdr:from>
    <xdr:ext cx="94145" cy="245663"/>
    <xdr:sp macro="" textlink="">
      <xdr:nvSpPr>
        <xdr:cNvPr id="174" name="TextBox 173"/>
        <xdr:cNvSpPr txBox="1"/>
      </xdr:nvSpPr>
      <xdr:spPr>
        <a:xfrm>
          <a:off x="6373345" y="0"/>
          <a:ext cx="94145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3</xdr:col>
      <xdr:colOff>324970</xdr:colOff>
      <xdr:row>0</xdr:row>
      <xdr:rowOff>0</xdr:rowOff>
    </xdr:from>
    <xdr:ext cx="94145" cy="245663"/>
    <xdr:sp macro="" textlink="">
      <xdr:nvSpPr>
        <xdr:cNvPr id="175" name="TextBox 174"/>
        <xdr:cNvSpPr txBox="1"/>
      </xdr:nvSpPr>
      <xdr:spPr>
        <a:xfrm>
          <a:off x="6373345" y="0"/>
          <a:ext cx="94145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3</xdr:col>
      <xdr:colOff>324970</xdr:colOff>
      <xdr:row>0</xdr:row>
      <xdr:rowOff>0</xdr:rowOff>
    </xdr:from>
    <xdr:ext cx="94145" cy="245663"/>
    <xdr:sp macro="" textlink="">
      <xdr:nvSpPr>
        <xdr:cNvPr id="176" name="TextBox 175"/>
        <xdr:cNvSpPr txBox="1"/>
      </xdr:nvSpPr>
      <xdr:spPr>
        <a:xfrm>
          <a:off x="6373345" y="0"/>
          <a:ext cx="94145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3</xdr:col>
      <xdr:colOff>324970</xdr:colOff>
      <xdr:row>0</xdr:row>
      <xdr:rowOff>0</xdr:rowOff>
    </xdr:from>
    <xdr:ext cx="94145" cy="245663"/>
    <xdr:sp macro="" textlink="">
      <xdr:nvSpPr>
        <xdr:cNvPr id="177" name="TextBox 176"/>
        <xdr:cNvSpPr txBox="1"/>
      </xdr:nvSpPr>
      <xdr:spPr>
        <a:xfrm>
          <a:off x="6373345" y="0"/>
          <a:ext cx="94145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3</xdr:col>
      <xdr:colOff>324970</xdr:colOff>
      <xdr:row>0</xdr:row>
      <xdr:rowOff>0</xdr:rowOff>
    </xdr:from>
    <xdr:ext cx="94145" cy="245663"/>
    <xdr:sp macro="" textlink="">
      <xdr:nvSpPr>
        <xdr:cNvPr id="178" name="TextBox 177"/>
        <xdr:cNvSpPr txBox="1"/>
      </xdr:nvSpPr>
      <xdr:spPr>
        <a:xfrm>
          <a:off x="6373345" y="0"/>
          <a:ext cx="94145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3</xdr:col>
      <xdr:colOff>324970</xdr:colOff>
      <xdr:row>0</xdr:row>
      <xdr:rowOff>0</xdr:rowOff>
    </xdr:from>
    <xdr:ext cx="94145" cy="245663"/>
    <xdr:sp macro="" textlink="">
      <xdr:nvSpPr>
        <xdr:cNvPr id="179" name="TextBox 178"/>
        <xdr:cNvSpPr txBox="1"/>
      </xdr:nvSpPr>
      <xdr:spPr>
        <a:xfrm>
          <a:off x="6373345" y="0"/>
          <a:ext cx="94145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3</xdr:col>
      <xdr:colOff>324970</xdr:colOff>
      <xdr:row>0</xdr:row>
      <xdr:rowOff>0</xdr:rowOff>
    </xdr:from>
    <xdr:ext cx="94145" cy="245663"/>
    <xdr:sp macro="" textlink="">
      <xdr:nvSpPr>
        <xdr:cNvPr id="180" name="TextBox 179"/>
        <xdr:cNvSpPr txBox="1"/>
      </xdr:nvSpPr>
      <xdr:spPr>
        <a:xfrm>
          <a:off x="6373345" y="0"/>
          <a:ext cx="94145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3</xdr:col>
      <xdr:colOff>324970</xdr:colOff>
      <xdr:row>0</xdr:row>
      <xdr:rowOff>0</xdr:rowOff>
    </xdr:from>
    <xdr:ext cx="94145" cy="245663"/>
    <xdr:sp macro="" textlink="">
      <xdr:nvSpPr>
        <xdr:cNvPr id="181" name="TextBox 180"/>
        <xdr:cNvSpPr txBox="1"/>
      </xdr:nvSpPr>
      <xdr:spPr>
        <a:xfrm>
          <a:off x="6373345" y="0"/>
          <a:ext cx="94145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3</xdr:col>
      <xdr:colOff>324970</xdr:colOff>
      <xdr:row>0</xdr:row>
      <xdr:rowOff>0</xdr:rowOff>
    </xdr:from>
    <xdr:ext cx="94145" cy="245663"/>
    <xdr:sp macro="" textlink="">
      <xdr:nvSpPr>
        <xdr:cNvPr id="182" name="TextBox 181"/>
        <xdr:cNvSpPr txBox="1"/>
      </xdr:nvSpPr>
      <xdr:spPr>
        <a:xfrm>
          <a:off x="6373345" y="0"/>
          <a:ext cx="94145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3</xdr:col>
      <xdr:colOff>324970</xdr:colOff>
      <xdr:row>0</xdr:row>
      <xdr:rowOff>0</xdr:rowOff>
    </xdr:from>
    <xdr:ext cx="94145" cy="245663"/>
    <xdr:sp macro="" textlink="">
      <xdr:nvSpPr>
        <xdr:cNvPr id="183" name="TextBox 182"/>
        <xdr:cNvSpPr txBox="1"/>
      </xdr:nvSpPr>
      <xdr:spPr>
        <a:xfrm>
          <a:off x="6373345" y="0"/>
          <a:ext cx="94145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3</xdr:col>
      <xdr:colOff>324970</xdr:colOff>
      <xdr:row>0</xdr:row>
      <xdr:rowOff>0</xdr:rowOff>
    </xdr:from>
    <xdr:ext cx="94145" cy="245663"/>
    <xdr:sp macro="" textlink="">
      <xdr:nvSpPr>
        <xdr:cNvPr id="184" name="TextBox 183"/>
        <xdr:cNvSpPr txBox="1"/>
      </xdr:nvSpPr>
      <xdr:spPr>
        <a:xfrm>
          <a:off x="6373345" y="0"/>
          <a:ext cx="94145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3</xdr:col>
      <xdr:colOff>324970</xdr:colOff>
      <xdr:row>0</xdr:row>
      <xdr:rowOff>0</xdr:rowOff>
    </xdr:from>
    <xdr:ext cx="94145" cy="245663"/>
    <xdr:sp macro="" textlink="">
      <xdr:nvSpPr>
        <xdr:cNvPr id="185" name="TextBox 184"/>
        <xdr:cNvSpPr txBox="1"/>
      </xdr:nvSpPr>
      <xdr:spPr>
        <a:xfrm>
          <a:off x="6373345" y="0"/>
          <a:ext cx="94145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3</xdr:col>
      <xdr:colOff>324970</xdr:colOff>
      <xdr:row>0</xdr:row>
      <xdr:rowOff>0</xdr:rowOff>
    </xdr:from>
    <xdr:ext cx="94145" cy="245663"/>
    <xdr:sp macro="" textlink="">
      <xdr:nvSpPr>
        <xdr:cNvPr id="186" name="TextBox 185"/>
        <xdr:cNvSpPr txBox="1"/>
      </xdr:nvSpPr>
      <xdr:spPr>
        <a:xfrm>
          <a:off x="6373345" y="0"/>
          <a:ext cx="94145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3</xdr:col>
      <xdr:colOff>324970</xdr:colOff>
      <xdr:row>0</xdr:row>
      <xdr:rowOff>0</xdr:rowOff>
    </xdr:from>
    <xdr:ext cx="94145" cy="245663"/>
    <xdr:sp macro="" textlink="">
      <xdr:nvSpPr>
        <xdr:cNvPr id="187" name="TextBox 186"/>
        <xdr:cNvSpPr txBox="1"/>
      </xdr:nvSpPr>
      <xdr:spPr>
        <a:xfrm>
          <a:off x="6373345" y="0"/>
          <a:ext cx="94145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3</xdr:col>
      <xdr:colOff>324970</xdr:colOff>
      <xdr:row>0</xdr:row>
      <xdr:rowOff>0</xdr:rowOff>
    </xdr:from>
    <xdr:ext cx="94145" cy="245663"/>
    <xdr:sp macro="" textlink="">
      <xdr:nvSpPr>
        <xdr:cNvPr id="188" name="TextBox 187"/>
        <xdr:cNvSpPr txBox="1"/>
      </xdr:nvSpPr>
      <xdr:spPr>
        <a:xfrm>
          <a:off x="6373345" y="0"/>
          <a:ext cx="94145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3</xdr:col>
      <xdr:colOff>324970</xdr:colOff>
      <xdr:row>0</xdr:row>
      <xdr:rowOff>0</xdr:rowOff>
    </xdr:from>
    <xdr:ext cx="94145" cy="245663"/>
    <xdr:sp macro="" textlink="">
      <xdr:nvSpPr>
        <xdr:cNvPr id="189" name="TextBox 188"/>
        <xdr:cNvSpPr txBox="1"/>
      </xdr:nvSpPr>
      <xdr:spPr>
        <a:xfrm>
          <a:off x="6373345" y="0"/>
          <a:ext cx="94145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3</xdr:col>
      <xdr:colOff>324970</xdr:colOff>
      <xdr:row>0</xdr:row>
      <xdr:rowOff>0</xdr:rowOff>
    </xdr:from>
    <xdr:ext cx="94145" cy="245663"/>
    <xdr:sp macro="" textlink="">
      <xdr:nvSpPr>
        <xdr:cNvPr id="190" name="TextBox 189"/>
        <xdr:cNvSpPr txBox="1"/>
      </xdr:nvSpPr>
      <xdr:spPr>
        <a:xfrm>
          <a:off x="6373345" y="0"/>
          <a:ext cx="94145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3</xdr:col>
      <xdr:colOff>324970</xdr:colOff>
      <xdr:row>0</xdr:row>
      <xdr:rowOff>0</xdr:rowOff>
    </xdr:from>
    <xdr:ext cx="94145" cy="245663"/>
    <xdr:sp macro="" textlink="">
      <xdr:nvSpPr>
        <xdr:cNvPr id="191" name="TextBox 190"/>
        <xdr:cNvSpPr txBox="1"/>
      </xdr:nvSpPr>
      <xdr:spPr>
        <a:xfrm>
          <a:off x="6373345" y="0"/>
          <a:ext cx="94145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3</xdr:col>
      <xdr:colOff>324970</xdr:colOff>
      <xdr:row>0</xdr:row>
      <xdr:rowOff>0</xdr:rowOff>
    </xdr:from>
    <xdr:ext cx="94145" cy="245663"/>
    <xdr:sp macro="" textlink="">
      <xdr:nvSpPr>
        <xdr:cNvPr id="192" name="TextBox 191"/>
        <xdr:cNvSpPr txBox="1"/>
      </xdr:nvSpPr>
      <xdr:spPr>
        <a:xfrm>
          <a:off x="6373345" y="0"/>
          <a:ext cx="94145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  <xdr:oneCellAnchor>
    <xdr:from>
      <xdr:col>3</xdr:col>
      <xdr:colOff>324970</xdr:colOff>
      <xdr:row>0</xdr:row>
      <xdr:rowOff>0</xdr:rowOff>
    </xdr:from>
    <xdr:ext cx="94145" cy="245663"/>
    <xdr:sp macro="" textlink="">
      <xdr:nvSpPr>
        <xdr:cNvPr id="193" name="TextBox 192"/>
        <xdr:cNvSpPr txBox="1"/>
      </xdr:nvSpPr>
      <xdr:spPr>
        <a:xfrm>
          <a:off x="6373345" y="0"/>
          <a:ext cx="94145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.11%20&#1057;&#1072;&#1085;&#1086;&#1072;&#1090;%20&#1044;&#1072;&#1089;&#1090;&#1091;&#1088;%20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ни"/>
      <sheetName val="Номма ном"/>
    </sheetNames>
    <sheetDataSet>
      <sheetData sheetId="0"/>
      <sheetData sheetId="1">
        <row r="53">
          <cell r="G53">
            <v>1540</v>
          </cell>
          <cell r="H53">
            <v>1540</v>
          </cell>
        </row>
        <row r="64">
          <cell r="G64">
            <v>600</v>
          </cell>
          <cell r="H64">
            <v>600</v>
          </cell>
        </row>
        <row r="74">
          <cell r="G74">
            <v>760</v>
          </cell>
          <cell r="H74">
            <v>760</v>
          </cell>
          <cell r="I74">
            <v>0</v>
          </cell>
          <cell r="J7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86"/>
  <sheetViews>
    <sheetView showZeros="0" tabSelected="1" view="pageBreakPreview" zoomScale="55" zoomScaleNormal="70" zoomScaleSheetLayoutView="55" workbookViewId="0">
      <selection activeCell="I13" sqref="I13:K15"/>
    </sheetView>
  </sheetViews>
  <sheetFormatPr defaultRowHeight="18.75"/>
  <cols>
    <col min="1" max="1" width="9.140625" style="38"/>
    <col min="2" max="2" width="35.5703125" style="38" customWidth="1"/>
    <col min="3" max="3" width="12.28515625" style="38" customWidth="1"/>
    <col min="4" max="4" width="17.85546875" style="44" customWidth="1"/>
    <col min="5" max="5" width="17.5703125" style="44" customWidth="1"/>
    <col min="6" max="6" width="18.42578125" style="44" customWidth="1"/>
    <col min="7" max="7" width="15.42578125" style="44" customWidth="1"/>
    <col min="8" max="8" width="10.42578125" style="38" customWidth="1"/>
    <col min="9" max="9" width="12.28515625" style="38" customWidth="1"/>
    <col min="10" max="10" width="18.42578125" style="44" customWidth="1"/>
    <col min="11" max="11" width="16.28515625" style="44" customWidth="1"/>
    <col min="12" max="12" width="16.85546875" style="44" customWidth="1"/>
    <col min="13" max="13" width="15.42578125" style="44" customWidth="1"/>
    <col min="14" max="14" width="10.42578125" style="38" customWidth="1"/>
    <col min="15" max="15" width="12.28515625" style="38" customWidth="1"/>
    <col min="16" max="16" width="16.28515625" style="44" customWidth="1"/>
    <col min="17" max="17" width="14" style="44" customWidth="1"/>
    <col min="18" max="18" width="16.85546875" style="44" customWidth="1"/>
    <col min="19" max="19" width="15.42578125" style="44" customWidth="1"/>
    <col min="20" max="20" width="10.42578125" style="38" customWidth="1"/>
    <col min="21" max="21" width="12.28515625" style="38" customWidth="1"/>
    <col min="22" max="22" width="18.140625" style="44" customWidth="1"/>
    <col min="23" max="23" width="15.42578125" style="44" customWidth="1"/>
    <col min="24" max="24" width="18" style="44" customWidth="1"/>
    <col min="25" max="25" width="15.42578125" style="44" customWidth="1"/>
    <col min="26" max="26" width="10.42578125" style="38" customWidth="1"/>
    <col min="27" max="16384" width="9.140625" style="38"/>
  </cols>
  <sheetData>
    <row r="1" spans="1:26">
      <c r="X1" s="259" t="s">
        <v>588</v>
      </c>
      <c r="Y1" s="259"/>
      <c r="Z1" s="259"/>
    </row>
    <row r="2" spans="1:26" ht="77.25" customHeight="1">
      <c r="A2" s="249" t="s">
        <v>590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  <c r="R2" s="249"/>
      <c r="S2" s="249"/>
      <c r="T2" s="249"/>
      <c r="U2" s="249"/>
      <c r="V2" s="249"/>
      <c r="W2" s="249"/>
      <c r="X2" s="249"/>
      <c r="Y2" s="249"/>
      <c r="Z2" s="249"/>
    </row>
    <row r="3" spans="1:26" ht="19.5" thickBot="1"/>
    <row r="4" spans="1:26" ht="45" customHeight="1" thickBot="1">
      <c r="A4" s="250" t="s">
        <v>453</v>
      </c>
      <c r="B4" s="250" t="s">
        <v>168</v>
      </c>
      <c r="C4" s="248" t="s">
        <v>451</v>
      </c>
      <c r="D4" s="248"/>
      <c r="E4" s="248"/>
      <c r="F4" s="248"/>
      <c r="G4" s="248"/>
      <c r="H4" s="248"/>
      <c r="I4" s="248" t="s">
        <v>452</v>
      </c>
      <c r="J4" s="248"/>
      <c r="K4" s="248"/>
      <c r="L4" s="248"/>
      <c r="M4" s="248"/>
      <c r="N4" s="248"/>
      <c r="O4" s="248"/>
      <c r="P4" s="248"/>
      <c r="Q4" s="248"/>
      <c r="R4" s="248"/>
      <c r="S4" s="248"/>
      <c r="T4" s="248"/>
      <c r="U4" s="248"/>
      <c r="V4" s="248"/>
      <c r="W4" s="248"/>
      <c r="X4" s="248"/>
      <c r="Y4" s="248"/>
      <c r="Z4" s="248"/>
    </row>
    <row r="5" spans="1:26" ht="48.75" customHeight="1" thickBot="1">
      <c r="A5" s="251"/>
      <c r="B5" s="251"/>
      <c r="C5" s="248"/>
      <c r="D5" s="248"/>
      <c r="E5" s="248"/>
      <c r="F5" s="248"/>
      <c r="G5" s="248"/>
      <c r="H5" s="248"/>
      <c r="I5" s="248" t="s">
        <v>446</v>
      </c>
      <c r="J5" s="248"/>
      <c r="K5" s="248"/>
      <c r="L5" s="248"/>
      <c r="M5" s="248"/>
      <c r="N5" s="248"/>
      <c r="O5" s="248" t="s">
        <v>447</v>
      </c>
      <c r="P5" s="248"/>
      <c r="Q5" s="248"/>
      <c r="R5" s="248"/>
      <c r="S5" s="248"/>
      <c r="T5" s="248"/>
      <c r="U5" s="248" t="s">
        <v>448</v>
      </c>
      <c r="V5" s="248"/>
      <c r="W5" s="248"/>
      <c r="X5" s="248"/>
      <c r="Y5" s="248"/>
      <c r="Z5" s="248"/>
    </row>
    <row r="6" spans="1:26" ht="36" customHeight="1" thickBot="1">
      <c r="A6" s="251"/>
      <c r="B6" s="251"/>
      <c r="C6" s="248" t="s">
        <v>449</v>
      </c>
      <c r="D6" s="247" t="s">
        <v>470</v>
      </c>
      <c r="E6" s="247" t="s">
        <v>468</v>
      </c>
      <c r="F6" s="247"/>
      <c r="G6" s="247"/>
      <c r="H6" s="248" t="s">
        <v>472</v>
      </c>
      <c r="I6" s="248" t="s">
        <v>449</v>
      </c>
      <c r="J6" s="247" t="s">
        <v>470</v>
      </c>
      <c r="K6" s="247" t="s">
        <v>468</v>
      </c>
      <c r="L6" s="247"/>
      <c r="M6" s="247"/>
      <c r="N6" s="248" t="s">
        <v>472</v>
      </c>
      <c r="O6" s="248" t="s">
        <v>449</v>
      </c>
      <c r="P6" s="247" t="s">
        <v>470</v>
      </c>
      <c r="Q6" s="247" t="s">
        <v>468</v>
      </c>
      <c r="R6" s="247"/>
      <c r="S6" s="247"/>
      <c r="T6" s="248" t="s">
        <v>472</v>
      </c>
      <c r="U6" s="248" t="s">
        <v>449</v>
      </c>
      <c r="V6" s="247" t="s">
        <v>470</v>
      </c>
      <c r="W6" s="247" t="s">
        <v>468</v>
      </c>
      <c r="X6" s="247"/>
      <c r="Y6" s="247"/>
      <c r="Z6" s="248" t="s">
        <v>472</v>
      </c>
    </row>
    <row r="7" spans="1:26" ht="117.75" customHeight="1" thickBot="1">
      <c r="A7" s="252"/>
      <c r="B7" s="252"/>
      <c r="C7" s="248"/>
      <c r="D7" s="247"/>
      <c r="E7" s="222" t="s">
        <v>11</v>
      </c>
      <c r="F7" s="222" t="s">
        <v>471</v>
      </c>
      <c r="G7" s="222" t="s">
        <v>450</v>
      </c>
      <c r="H7" s="248"/>
      <c r="I7" s="248"/>
      <c r="J7" s="247"/>
      <c r="K7" s="222" t="s">
        <v>11</v>
      </c>
      <c r="L7" s="222" t="s">
        <v>471</v>
      </c>
      <c r="M7" s="222" t="s">
        <v>450</v>
      </c>
      <c r="N7" s="248"/>
      <c r="O7" s="248"/>
      <c r="P7" s="247"/>
      <c r="Q7" s="222" t="s">
        <v>11</v>
      </c>
      <c r="R7" s="222" t="s">
        <v>471</v>
      </c>
      <c r="S7" s="222" t="s">
        <v>450</v>
      </c>
      <c r="T7" s="248"/>
      <c r="U7" s="248"/>
      <c r="V7" s="247"/>
      <c r="W7" s="222" t="s">
        <v>11</v>
      </c>
      <c r="X7" s="222" t="s">
        <v>471</v>
      </c>
      <c r="Y7" s="222" t="s">
        <v>450</v>
      </c>
      <c r="Z7" s="248"/>
    </row>
    <row r="8" spans="1:26" s="39" customFormat="1" ht="51.75" customHeight="1">
      <c r="A8" s="257" t="s">
        <v>454</v>
      </c>
      <c r="B8" s="258"/>
      <c r="C8" s="223">
        <f t="shared" ref="C8:Z8" si="0">+SUM(C9:C11)</f>
        <v>322</v>
      </c>
      <c r="D8" s="223">
        <f t="shared" si="0"/>
        <v>674501</v>
      </c>
      <c r="E8" s="223">
        <f t="shared" si="0"/>
        <v>354391</v>
      </c>
      <c r="F8" s="223">
        <f t="shared" si="0"/>
        <v>320110</v>
      </c>
      <c r="G8" s="223">
        <f t="shared" si="0"/>
        <v>0</v>
      </c>
      <c r="H8" s="223">
        <f t="shared" si="0"/>
        <v>3551</v>
      </c>
      <c r="I8" s="223">
        <f t="shared" si="0"/>
        <v>117</v>
      </c>
      <c r="J8" s="223">
        <f t="shared" si="0"/>
        <v>264965</v>
      </c>
      <c r="K8" s="223">
        <f t="shared" si="0"/>
        <v>134165</v>
      </c>
      <c r="L8" s="223">
        <f t="shared" si="0"/>
        <v>130800</v>
      </c>
      <c r="M8" s="223">
        <f t="shared" si="0"/>
        <v>0</v>
      </c>
      <c r="N8" s="223">
        <f t="shared" si="0"/>
        <v>1345</v>
      </c>
      <c r="O8" s="223">
        <f t="shared" si="0"/>
        <v>102</v>
      </c>
      <c r="P8" s="223">
        <f t="shared" si="0"/>
        <v>220136</v>
      </c>
      <c r="Q8" s="223">
        <f t="shared" si="0"/>
        <v>114541</v>
      </c>
      <c r="R8" s="223">
        <f t="shared" si="0"/>
        <v>105595</v>
      </c>
      <c r="S8" s="223">
        <f t="shared" si="0"/>
        <v>0</v>
      </c>
      <c r="T8" s="223">
        <f t="shared" si="0"/>
        <v>983</v>
      </c>
      <c r="U8" s="223">
        <f t="shared" si="0"/>
        <v>103</v>
      </c>
      <c r="V8" s="223">
        <f t="shared" si="0"/>
        <v>189400</v>
      </c>
      <c r="W8" s="223">
        <f t="shared" si="0"/>
        <v>105685</v>
      </c>
      <c r="X8" s="223">
        <f t="shared" si="0"/>
        <v>83715</v>
      </c>
      <c r="Y8" s="223">
        <f t="shared" si="0"/>
        <v>0</v>
      </c>
      <c r="Z8" s="223">
        <f t="shared" si="0"/>
        <v>1223</v>
      </c>
    </row>
    <row r="9" spans="1:26" ht="69.75" customHeight="1">
      <c r="A9" s="20">
        <v>1</v>
      </c>
      <c r="B9" s="20" t="s">
        <v>466</v>
      </c>
      <c r="C9" s="20">
        <f>+C25</f>
        <v>61</v>
      </c>
      <c r="D9" s="20">
        <f t="shared" ref="D9:Z9" si="1">+D25</f>
        <v>332795</v>
      </c>
      <c r="E9" s="20">
        <f t="shared" si="1"/>
        <v>172595</v>
      </c>
      <c r="F9" s="20">
        <f t="shared" si="1"/>
        <v>160200</v>
      </c>
      <c r="G9" s="20">
        <f t="shared" si="1"/>
        <v>0</v>
      </c>
      <c r="H9" s="20">
        <f t="shared" si="1"/>
        <v>1712</v>
      </c>
      <c r="I9" s="20">
        <f t="shared" si="1"/>
        <v>26</v>
      </c>
      <c r="J9" s="20">
        <f t="shared" si="1"/>
        <v>159195</v>
      </c>
      <c r="K9" s="20">
        <f t="shared" si="1"/>
        <v>66175</v>
      </c>
      <c r="L9" s="20">
        <f t="shared" si="1"/>
        <v>93020</v>
      </c>
      <c r="M9" s="20">
        <f t="shared" si="1"/>
        <v>0</v>
      </c>
      <c r="N9" s="20">
        <f t="shared" si="1"/>
        <v>722</v>
      </c>
      <c r="O9" s="20">
        <f t="shared" si="1"/>
        <v>16</v>
      </c>
      <c r="P9" s="20">
        <f t="shared" si="1"/>
        <v>108900</v>
      </c>
      <c r="Q9" s="20">
        <f t="shared" si="1"/>
        <v>53820</v>
      </c>
      <c r="R9" s="20">
        <f t="shared" si="1"/>
        <v>55080</v>
      </c>
      <c r="S9" s="20">
        <f t="shared" si="1"/>
        <v>0</v>
      </c>
      <c r="T9" s="20">
        <f t="shared" si="1"/>
        <v>360</v>
      </c>
      <c r="U9" s="20">
        <f t="shared" si="1"/>
        <v>19</v>
      </c>
      <c r="V9" s="20">
        <f t="shared" si="1"/>
        <v>64700</v>
      </c>
      <c r="W9" s="20">
        <f t="shared" si="1"/>
        <v>52600</v>
      </c>
      <c r="X9" s="20">
        <f t="shared" si="1"/>
        <v>12100</v>
      </c>
      <c r="Y9" s="20">
        <f t="shared" si="1"/>
        <v>0</v>
      </c>
      <c r="Z9" s="20">
        <f t="shared" si="1"/>
        <v>630</v>
      </c>
    </row>
    <row r="10" spans="1:26" ht="69.75" customHeight="1">
      <c r="A10" s="20">
        <v>2</v>
      </c>
      <c r="B10" s="20" t="s">
        <v>467</v>
      </c>
      <c r="C10" s="20">
        <f>+C48</f>
        <v>144</v>
      </c>
      <c r="D10" s="20">
        <f t="shared" ref="D10:Z10" si="2">+D48</f>
        <v>73310</v>
      </c>
      <c r="E10" s="20">
        <f t="shared" si="2"/>
        <v>72210</v>
      </c>
      <c r="F10" s="20">
        <f t="shared" si="2"/>
        <v>1100</v>
      </c>
      <c r="G10" s="20">
        <f t="shared" si="2"/>
        <v>0</v>
      </c>
      <c r="H10" s="20">
        <f t="shared" si="2"/>
        <v>719</v>
      </c>
      <c r="I10" s="20">
        <f t="shared" si="2"/>
        <v>50</v>
      </c>
      <c r="J10" s="20">
        <f t="shared" si="2"/>
        <v>28235</v>
      </c>
      <c r="K10" s="20">
        <f t="shared" si="2"/>
        <v>27135</v>
      </c>
      <c r="L10" s="20">
        <f t="shared" si="2"/>
        <v>1100</v>
      </c>
      <c r="M10" s="20">
        <f t="shared" si="2"/>
        <v>0</v>
      </c>
      <c r="N10" s="20">
        <f t="shared" si="2"/>
        <v>259</v>
      </c>
      <c r="O10" s="20">
        <f t="shared" si="2"/>
        <v>47</v>
      </c>
      <c r="P10" s="20">
        <f t="shared" si="2"/>
        <v>22195</v>
      </c>
      <c r="Q10" s="20">
        <f t="shared" si="2"/>
        <v>22195</v>
      </c>
      <c r="R10" s="20">
        <f t="shared" si="2"/>
        <v>0</v>
      </c>
      <c r="S10" s="20">
        <f t="shared" si="2"/>
        <v>0</v>
      </c>
      <c r="T10" s="20">
        <f t="shared" si="2"/>
        <v>198</v>
      </c>
      <c r="U10" s="20">
        <f t="shared" si="2"/>
        <v>47</v>
      </c>
      <c r="V10" s="20">
        <f t="shared" si="2"/>
        <v>22880</v>
      </c>
      <c r="W10" s="20">
        <f t="shared" si="2"/>
        <v>22880</v>
      </c>
      <c r="X10" s="20">
        <f t="shared" si="2"/>
        <v>0</v>
      </c>
      <c r="Y10" s="20">
        <f t="shared" si="2"/>
        <v>0</v>
      </c>
      <c r="Z10" s="20">
        <f t="shared" si="2"/>
        <v>262</v>
      </c>
    </row>
    <row r="11" spans="1:26" ht="69.75" customHeight="1">
      <c r="A11" s="20">
        <v>3</v>
      </c>
      <c r="B11" s="20" t="s">
        <v>365</v>
      </c>
      <c r="C11" s="20">
        <f>+C70</f>
        <v>117</v>
      </c>
      <c r="D11" s="20">
        <f t="shared" ref="D11:Z11" si="3">+D70</f>
        <v>268396</v>
      </c>
      <c r="E11" s="20">
        <f t="shared" si="3"/>
        <v>109586</v>
      </c>
      <c r="F11" s="20">
        <f t="shared" si="3"/>
        <v>158810</v>
      </c>
      <c r="G11" s="20">
        <f t="shared" si="3"/>
        <v>0</v>
      </c>
      <c r="H11" s="20">
        <f t="shared" si="3"/>
        <v>1120</v>
      </c>
      <c r="I11" s="20">
        <f t="shared" si="3"/>
        <v>41</v>
      </c>
      <c r="J11" s="20">
        <f t="shared" si="3"/>
        <v>77535</v>
      </c>
      <c r="K11" s="20">
        <f t="shared" si="3"/>
        <v>40855</v>
      </c>
      <c r="L11" s="20">
        <f t="shared" si="3"/>
        <v>36680</v>
      </c>
      <c r="M11" s="20">
        <f t="shared" si="3"/>
        <v>0</v>
      </c>
      <c r="N11" s="20">
        <f t="shared" si="3"/>
        <v>364</v>
      </c>
      <c r="O11" s="20">
        <f t="shared" si="3"/>
        <v>39</v>
      </c>
      <c r="P11" s="20">
        <f t="shared" si="3"/>
        <v>89041</v>
      </c>
      <c r="Q11" s="20">
        <f t="shared" si="3"/>
        <v>38526</v>
      </c>
      <c r="R11" s="20">
        <f t="shared" si="3"/>
        <v>50515</v>
      </c>
      <c r="S11" s="20">
        <f t="shared" si="3"/>
        <v>0</v>
      </c>
      <c r="T11" s="20">
        <f t="shared" si="3"/>
        <v>425</v>
      </c>
      <c r="U11" s="20">
        <f t="shared" si="3"/>
        <v>37</v>
      </c>
      <c r="V11" s="20">
        <f t="shared" si="3"/>
        <v>101820</v>
      </c>
      <c r="W11" s="20">
        <f t="shared" si="3"/>
        <v>30205</v>
      </c>
      <c r="X11" s="20">
        <f t="shared" si="3"/>
        <v>71615</v>
      </c>
      <c r="Y11" s="20">
        <f t="shared" si="3"/>
        <v>0</v>
      </c>
      <c r="Z11" s="20">
        <f t="shared" si="3"/>
        <v>331</v>
      </c>
    </row>
    <row r="19" spans="1:42" ht="81" customHeight="1">
      <c r="A19" s="249" t="s">
        <v>589</v>
      </c>
      <c r="B19" s="249"/>
      <c r="C19" s="249"/>
      <c r="D19" s="249"/>
      <c r="E19" s="249"/>
      <c r="F19" s="249"/>
      <c r="G19" s="249"/>
      <c r="H19" s="249"/>
      <c r="I19" s="249"/>
      <c r="J19" s="249"/>
      <c r="K19" s="249"/>
      <c r="L19" s="249"/>
      <c r="M19" s="249"/>
      <c r="N19" s="249"/>
      <c r="O19" s="249"/>
      <c r="P19" s="249"/>
      <c r="Q19" s="249"/>
      <c r="R19" s="249"/>
      <c r="S19" s="249"/>
      <c r="T19" s="249"/>
      <c r="U19" s="249"/>
      <c r="V19" s="249"/>
      <c r="W19" s="249"/>
      <c r="X19" s="249"/>
      <c r="Y19" s="249"/>
      <c r="Z19" s="249"/>
    </row>
    <row r="21" spans="1:42" ht="34.5" customHeight="1">
      <c r="A21" s="254" t="s">
        <v>453</v>
      </c>
      <c r="B21" s="254" t="s">
        <v>469</v>
      </c>
      <c r="C21" s="254" t="s">
        <v>451</v>
      </c>
      <c r="D21" s="254"/>
      <c r="E21" s="254"/>
      <c r="F21" s="254"/>
      <c r="G21" s="254"/>
      <c r="H21" s="254"/>
      <c r="I21" s="254" t="s">
        <v>452</v>
      </c>
      <c r="J21" s="254"/>
      <c r="K21" s="254"/>
      <c r="L21" s="254"/>
      <c r="M21" s="254"/>
      <c r="N21" s="254"/>
      <c r="O21" s="254"/>
      <c r="P21" s="254"/>
      <c r="Q21" s="254"/>
      <c r="R21" s="254"/>
      <c r="S21" s="254"/>
      <c r="T21" s="254"/>
      <c r="U21" s="254"/>
      <c r="V21" s="254"/>
      <c r="W21" s="254"/>
      <c r="X21" s="254"/>
      <c r="Y21" s="254"/>
      <c r="Z21" s="254"/>
    </row>
    <row r="22" spans="1:42" ht="29.25" customHeight="1">
      <c r="A22" s="254"/>
      <c r="B22" s="254"/>
      <c r="C22" s="254"/>
      <c r="D22" s="254"/>
      <c r="E22" s="254"/>
      <c r="F22" s="254"/>
      <c r="G22" s="254"/>
      <c r="H22" s="254"/>
      <c r="I22" s="254" t="s">
        <v>446</v>
      </c>
      <c r="J22" s="254"/>
      <c r="K22" s="254"/>
      <c r="L22" s="254"/>
      <c r="M22" s="254"/>
      <c r="N22" s="254"/>
      <c r="O22" s="254" t="s">
        <v>447</v>
      </c>
      <c r="P22" s="254"/>
      <c r="Q22" s="254"/>
      <c r="R22" s="254"/>
      <c r="S22" s="254"/>
      <c r="T22" s="254"/>
      <c r="U22" s="254" t="s">
        <v>448</v>
      </c>
      <c r="V22" s="254"/>
      <c r="W22" s="254"/>
      <c r="X22" s="254"/>
      <c r="Y22" s="254"/>
      <c r="Z22" s="254"/>
    </row>
    <row r="23" spans="1:42">
      <c r="A23" s="254"/>
      <c r="B23" s="254"/>
      <c r="C23" s="255" t="s">
        <v>449</v>
      </c>
      <c r="D23" s="255" t="s">
        <v>470</v>
      </c>
      <c r="E23" s="254" t="s">
        <v>468</v>
      </c>
      <c r="F23" s="254"/>
      <c r="G23" s="254"/>
      <c r="H23" s="255" t="s">
        <v>472</v>
      </c>
      <c r="I23" s="255" t="s">
        <v>449</v>
      </c>
      <c r="J23" s="255" t="s">
        <v>470</v>
      </c>
      <c r="K23" s="254" t="s">
        <v>468</v>
      </c>
      <c r="L23" s="254"/>
      <c r="M23" s="254"/>
      <c r="N23" s="255" t="s">
        <v>472</v>
      </c>
      <c r="O23" s="255" t="s">
        <v>449</v>
      </c>
      <c r="P23" s="255" t="s">
        <v>470</v>
      </c>
      <c r="Q23" s="254" t="s">
        <v>468</v>
      </c>
      <c r="R23" s="254"/>
      <c r="S23" s="254"/>
      <c r="T23" s="255" t="s">
        <v>472</v>
      </c>
      <c r="U23" s="255" t="s">
        <v>449</v>
      </c>
      <c r="V23" s="255" t="s">
        <v>470</v>
      </c>
      <c r="W23" s="254" t="s">
        <v>468</v>
      </c>
      <c r="X23" s="254"/>
      <c r="Y23" s="254"/>
      <c r="Z23" s="255" t="s">
        <v>472</v>
      </c>
    </row>
    <row r="24" spans="1:42" ht="114.75" customHeight="1">
      <c r="A24" s="254"/>
      <c r="B24" s="254"/>
      <c r="C24" s="256"/>
      <c r="D24" s="256"/>
      <c r="E24" s="226" t="s">
        <v>11</v>
      </c>
      <c r="F24" s="226" t="s">
        <v>471</v>
      </c>
      <c r="G24" s="226" t="s">
        <v>450</v>
      </c>
      <c r="H24" s="256"/>
      <c r="I24" s="256"/>
      <c r="J24" s="256"/>
      <c r="K24" s="226" t="s">
        <v>11</v>
      </c>
      <c r="L24" s="226" t="s">
        <v>471</v>
      </c>
      <c r="M24" s="226" t="s">
        <v>450</v>
      </c>
      <c r="N24" s="256"/>
      <c r="O24" s="256"/>
      <c r="P24" s="256"/>
      <c r="Q24" s="226" t="s">
        <v>11</v>
      </c>
      <c r="R24" s="226" t="s">
        <v>471</v>
      </c>
      <c r="S24" s="226" t="s">
        <v>450</v>
      </c>
      <c r="T24" s="256"/>
      <c r="U24" s="256"/>
      <c r="V24" s="256"/>
      <c r="W24" s="226" t="s">
        <v>11</v>
      </c>
      <c r="X24" s="226" t="s">
        <v>471</v>
      </c>
      <c r="Y24" s="226" t="s">
        <v>450</v>
      </c>
      <c r="Z24" s="256"/>
    </row>
    <row r="25" spans="1:42" ht="47.25" customHeight="1">
      <c r="A25" s="253" t="s">
        <v>454</v>
      </c>
      <c r="B25" s="253"/>
      <c r="C25" s="227">
        <f>SUM(C26:C33)</f>
        <v>61</v>
      </c>
      <c r="D25" s="227">
        <f t="shared" ref="D25:Z25" si="4">SUM(D26:D33)</f>
        <v>332795</v>
      </c>
      <c r="E25" s="227">
        <f t="shared" si="4"/>
        <v>172595</v>
      </c>
      <c r="F25" s="227">
        <f t="shared" si="4"/>
        <v>160200</v>
      </c>
      <c r="G25" s="227">
        <f t="shared" si="4"/>
        <v>0</v>
      </c>
      <c r="H25" s="227">
        <f t="shared" si="4"/>
        <v>1712</v>
      </c>
      <c r="I25" s="227">
        <f t="shared" si="4"/>
        <v>26</v>
      </c>
      <c r="J25" s="227">
        <f t="shared" si="4"/>
        <v>159195</v>
      </c>
      <c r="K25" s="227">
        <f t="shared" si="4"/>
        <v>66175</v>
      </c>
      <c r="L25" s="227">
        <f t="shared" si="4"/>
        <v>93020</v>
      </c>
      <c r="M25" s="227">
        <f t="shared" si="4"/>
        <v>0</v>
      </c>
      <c r="N25" s="227">
        <f t="shared" si="4"/>
        <v>722</v>
      </c>
      <c r="O25" s="227">
        <f t="shared" si="4"/>
        <v>16</v>
      </c>
      <c r="P25" s="227">
        <f t="shared" si="4"/>
        <v>108900</v>
      </c>
      <c r="Q25" s="227">
        <f t="shared" si="4"/>
        <v>53820</v>
      </c>
      <c r="R25" s="227">
        <f t="shared" si="4"/>
        <v>55080</v>
      </c>
      <c r="S25" s="227">
        <f t="shared" si="4"/>
        <v>0</v>
      </c>
      <c r="T25" s="227">
        <f t="shared" si="4"/>
        <v>360</v>
      </c>
      <c r="U25" s="227">
        <f t="shared" si="4"/>
        <v>19</v>
      </c>
      <c r="V25" s="227">
        <f t="shared" si="4"/>
        <v>64700</v>
      </c>
      <c r="W25" s="227">
        <f t="shared" si="4"/>
        <v>52600</v>
      </c>
      <c r="X25" s="227">
        <f t="shared" si="4"/>
        <v>12100</v>
      </c>
      <c r="Y25" s="227">
        <f t="shared" si="4"/>
        <v>0</v>
      </c>
      <c r="Z25" s="227">
        <f t="shared" si="4"/>
        <v>630</v>
      </c>
      <c r="AA25" s="38">
        <f t="shared" ref="AA25:AF33" si="5">+C25-I25-O25-U25</f>
        <v>0</v>
      </c>
      <c r="AB25" s="38">
        <f t="shared" si="5"/>
        <v>0</v>
      </c>
      <c r="AC25" s="38">
        <f t="shared" si="5"/>
        <v>0</v>
      </c>
      <c r="AD25" s="38">
        <f t="shared" si="5"/>
        <v>0</v>
      </c>
      <c r="AE25" s="38">
        <f t="shared" si="5"/>
        <v>0</v>
      </c>
      <c r="AF25" s="38">
        <f t="shared" si="5"/>
        <v>0</v>
      </c>
      <c r="AG25" s="38">
        <f t="shared" ref="AG25:AG33" si="6">+D25-E25-F25-G25</f>
        <v>0</v>
      </c>
    </row>
    <row r="26" spans="1:42" ht="52.5" customHeight="1">
      <c r="A26" s="228">
        <v>1</v>
      </c>
      <c r="B26" s="228" t="s">
        <v>461</v>
      </c>
      <c r="C26" s="228">
        <f t="shared" ref="C26:H33" si="7">+I26+O26+U26</f>
        <v>22</v>
      </c>
      <c r="D26" s="228">
        <f t="shared" si="7"/>
        <v>128360</v>
      </c>
      <c r="E26" s="228">
        <f t="shared" si="7"/>
        <v>78280</v>
      </c>
      <c r="F26" s="228">
        <f t="shared" si="7"/>
        <v>50080</v>
      </c>
      <c r="G26" s="228">
        <f t="shared" si="7"/>
        <v>0</v>
      </c>
      <c r="H26" s="228">
        <f t="shared" si="7"/>
        <v>567</v>
      </c>
      <c r="I26" s="229">
        <v>7</v>
      </c>
      <c r="J26" s="229">
        <f>+K26+L26+M26</f>
        <v>13650</v>
      </c>
      <c r="K26" s="229">
        <v>7750</v>
      </c>
      <c r="L26" s="229">
        <v>5900</v>
      </c>
      <c r="M26" s="229">
        <v>0</v>
      </c>
      <c r="N26" s="229">
        <v>128</v>
      </c>
      <c r="O26" s="229">
        <v>7</v>
      </c>
      <c r="P26" s="229">
        <f>+Q26+R26+S26</f>
        <v>80430</v>
      </c>
      <c r="Q26" s="229">
        <v>38450</v>
      </c>
      <c r="R26" s="229">
        <v>41980</v>
      </c>
      <c r="S26" s="229"/>
      <c r="T26" s="229">
        <v>146</v>
      </c>
      <c r="U26" s="229">
        <v>8</v>
      </c>
      <c r="V26" s="229">
        <f>+W26+X26+Y26</f>
        <v>34280</v>
      </c>
      <c r="W26" s="229">
        <v>32080</v>
      </c>
      <c r="X26" s="229">
        <v>2200</v>
      </c>
      <c r="Y26" s="229"/>
      <c r="Z26" s="229">
        <v>293</v>
      </c>
      <c r="AA26" s="38">
        <f t="shared" si="5"/>
        <v>0</v>
      </c>
      <c r="AB26" s="38">
        <f t="shared" si="5"/>
        <v>0</v>
      </c>
      <c r="AC26" s="38">
        <f t="shared" si="5"/>
        <v>0</v>
      </c>
      <c r="AD26" s="38">
        <f t="shared" si="5"/>
        <v>0</v>
      </c>
      <c r="AE26" s="38">
        <f t="shared" si="5"/>
        <v>0</v>
      </c>
      <c r="AF26" s="38">
        <f t="shared" si="5"/>
        <v>0</v>
      </c>
      <c r="AG26" s="38">
        <f t="shared" si="6"/>
        <v>0</v>
      </c>
      <c r="AH26" s="38">
        <v>128360</v>
      </c>
      <c r="AI26" s="38">
        <v>78280</v>
      </c>
      <c r="AJ26" s="38">
        <v>50080</v>
      </c>
      <c r="AK26" s="38">
        <v>0</v>
      </c>
      <c r="AM26" s="38">
        <f>+D26-AH26</f>
        <v>0</v>
      </c>
      <c r="AN26" s="38">
        <f t="shared" ref="AN26:AP33" si="8">+E26-AI26</f>
        <v>0</v>
      </c>
      <c r="AO26" s="38">
        <f t="shared" si="8"/>
        <v>0</v>
      </c>
      <c r="AP26" s="38">
        <f t="shared" si="8"/>
        <v>0</v>
      </c>
    </row>
    <row r="27" spans="1:42" ht="52.5" customHeight="1">
      <c r="A27" s="228">
        <f>+A26+1</f>
        <v>2</v>
      </c>
      <c r="B27" s="228" t="s">
        <v>458</v>
      </c>
      <c r="C27" s="228">
        <f t="shared" si="7"/>
        <v>9</v>
      </c>
      <c r="D27" s="228">
        <f t="shared" si="7"/>
        <v>32370</v>
      </c>
      <c r="E27" s="228">
        <f t="shared" si="7"/>
        <v>19170</v>
      </c>
      <c r="F27" s="228">
        <f t="shared" si="7"/>
        <v>13200</v>
      </c>
      <c r="G27" s="228">
        <f t="shared" si="7"/>
        <v>0</v>
      </c>
      <c r="H27" s="228">
        <f t="shared" si="7"/>
        <v>397</v>
      </c>
      <c r="I27" s="229">
        <v>2</v>
      </c>
      <c r="J27" s="229">
        <f t="shared" ref="J27:J33" si="9">+K27+L27+M27</f>
        <v>10500</v>
      </c>
      <c r="K27" s="229">
        <v>3300</v>
      </c>
      <c r="L27" s="229">
        <v>7200</v>
      </c>
      <c r="M27" s="229">
        <v>0</v>
      </c>
      <c r="N27" s="229">
        <v>70</v>
      </c>
      <c r="O27" s="229">
        <v>3</v>
      </c>
      <c r="P27" s="229">
        <f t="shared" ref="P27:P33" si="10">+Q27+R27+S27</f>
        <v>13700</v>
      </c>
      <c r="Q27" s="229">
        <v>10000</v>
      </c>
      <c r="R27" s="229">
        <v>3700</v>
      </c>
      <c r="S27" s="229">
        <v>0</v>
      </c>
      <c r="T27" s="229">
        <v>110</v>
      </c>
      <c r="U27" s="229">
        <v>4</v>
      </c>
      <c r="V27" s="229">
        <f t="shared" ref="V27:V33" si="11">+W27+X27+Y27</f>
        <v>8170</v>
      </c>
      <c r="W27" s="229">
        <v>5870</v>
      </c>
      <c r="X27" s="229">
        <v>2300</v>
      </c>
      <c r="Y27" s="229"/>
      <c r="Z27" s="229">
        <v>217</v>
      </c>
      <c r="AA27" s="38">
        <f t="shared" si="5"/>
        <v>0</v>
      </c>
      <c r="AB27" s="38">
        <f t="shared" si="5"/>
        <v>0</v>
      </c>
      <c r="AC27" s="38">
        <f t="shared" si="5"/>
        <v>0</v>
      </c>
      <c r="AD27" s="38">
        <f t="shared" si="5"/>
        <v>0</v>
      </c>
      <c r="AE27" s="38">
        <f t="shared" si="5"/>
        <v>0</v>
      </c>
      <c r="AF27" s="38">
        <f t="shared" si="5"/>
        <v>0</v>
      </c>
      <c r="AG27" s="38">
        <f t="shared" si="6"/>
        <v>0</v>
      </c>
      <c r="AH27" s="230">
        <f>+'[1]Номма ном'!G53</f>
        <v>1540</v>
      </c>
      <c r="AI27" s="230">
        <f>+'[1]Номма ном'!H53</f>
        <v>1540</v>
      </c>
      <c r="AJ27" s="230">
        <f>+'[1]Номма ном'!I53</f>
        <v>0</v>
      </c>
      <c r="AK27" s="230">
        <f>+'[1]Номма ном'!J53</f>
        <v>0</v>
      </c>
      <c r="AM27" s="38">
        <f t="shared" ref="AM27:AM33" si="12">+D27-AH27</f>
        <v>30830</v>
      </c>
      <c r="AN27" s="38">
        <f t="shared" si="8"/>
        <v>17630</v>
      </c>
      <c r="AO27" s="38">
        <f t="shared" si="8"/>
        <v>13200</v>
      </c>
      <c r="AP27" s="38">
        <f t="shared" si="8"/>
        <v>0</v>
      </c>
    </row>
    <row r="28" spans="1:42" ht="52.5" customHeight="1">
      <c r="A28" s="228">
        <f t="shared" ref="A28:A32" si="13">+A27+1</f>
        <v>3</v>
      </c>
      <c r="B28" s="228" t="s">
        <v>463</v>
      </c>
      <c r="C28" s="228">
        <f t="shared" si="7"/>
        <v>8</v>
      </c>
      <c r="D28" s="228">
        <f t="shared" si="7"/>
        <v>4380</v>
      </c>
      <c r="E28" s="228">
        <f t="shared" si="7"/>
        <v>4080</v>
      </c>
      <c r="F28" s="228">
        <f t="shared" si="7"/>
        <v>300</v>
      </c>
      <c r="G28" s="228">
        <f t="shared" si="7"/>
        <v>0</v>
      </c>
      <c r="H28" s="228">
        <f t="shared" si="7"/>
        <v>97</v>
      </c>
      <c r="I28" s="228">
        <v>2</v>
      </c>
      <c r="J28" s="229">
        <f t="shared" si="9"/>
        <v>1450</v>
      </c>
      <c r="K28" s="228">
        <v>1450</v>
      </c>
      <c r="L28" s="228"/>
      <c r="M28" s="228"/>
      <c r="N28" s="228">
        <v>26</v>
      </c>
      <c r="O28" s="228">
        <v>2</v>
      </c>
      <c r="P28" s="229">
        <f t="shared" si="10"/>
        <v>430</v>
      </c>
      <c r="Q28" s="228">
        <v>130</v>
      </c>
      <c r="R28" s="228">
        <v>300</v>
      </c>
      <c r="S28" s="228"/>
      <c r="T28" s="228">
        <v>21</v>
      </c>
      <c r="U28" s="228">
        <v>4</v>
      </c>
      <c r="V28" s="229">
        <f t="shared" si="11"/>
        <v>2500</v>
      </c>
      <c r="W28" s="228">
        <v>2500</v>
      </c>
      <c r="X28" s="228"/>
      <c r="Y28" s="228"/>
      <c r="Z28" s="228">
        <v>50</v>
      </c>
      <c r="AA28" s="38">
        <f t="shared" si="5"/>
        <v>0</v>
      </c>
      <c r="AB28" s="38">
        <f t="shared" si="5"/>
        <v>0</v>
      </c>
      <c r="AC28" s="38">
        <f t="shared" si="5"/>
        <v>0</v>
      </c>
      <c r="AD28" s="38">
        <f t="shared" si="5"/>
        <v>0</v>
      </c>
      <c r="AE28" s="38">
        <f t="shared" si="5"/>
        <v>0</v>
      </c>
      <c r="AF28" s="38">
        <f t="shared" si="5"/>
        <v>0</v>
      </c>
      <c r="AG28" s="38">
        <f t="shared" si="6"/>
        <v>0</v>
      </c>
      <c r="AH28" s="230">
        <f>+'[1]Номма ном'!G64</f>
        <v>600</v>
      </c>
      <c r="AI28" s="230">
        <f>+'[1]Номма ном'!H64</f>
        <v>600</v>
      </c>
      <c r="AJ28" s="230">
        <f>+'[1]Номма ном'!I64</f>
        <v>0</v>
      </c>
      <c r="AK28" s="230">
        <f>+'[1]Номма ном'!J64</f>
        <v>0</v>
      </c>
      <c r="AM28" s="38">
        <f t="shared" si="12"/>
        <v>3780</v>
      </c>
      <c r="AN28" s="38">
        <f t="shared" si="8"/>
        <v>3480</v>
      </c>
      <c r="AO28" s="38">
        <f t="shared" si="8"/>
        <v>300</v>
      </c>
      <c r="AP28" s="38">
        <f t="shared" si="8"/>
        <v>0</v>
      </c>
    </row>
    <row r="29" spans="1:42" ht="52.5" customHeight="1">
      <c r="A29" s="228">
        <f t="shared" si="13"/>
        <v>4</v>
      </c>
      <c r="B29" s="228" t="s">
        <v>459</v>
      </c>
      <c r="C29" s="228">
        <f t="shared" si="7"/>
        <v>13</v>
      </c>
      <c r="D29" s="228">
        <f t="shared" si="7"/>
        <v>23970</v>
      </c>
      <c r="E29" s="228">
        <f t="shared" si="7"/>
        <v>8850</v>
      </c>
      <c r="F29" s="228">
        <f t="shared" si="7"/>
        <v>15120</v>
      </c>
      <c r="G29" s="228">
        <f t="shared" si="7"/>
        <v>0</v>
      </c>
      <c r="H29" s="228">
        <f t="shared" si="7"/>
        <v>296</v>
      </c>
      <c r="I29" s="228">
        <v>9</v>
      </c>
      <c r="J29" s="229">
        <f t="shared" si="9"/>
        <v>11470</v>
      </c>
      <c r="K29" s="228">
        <v>5050</v>
      </c>
      <c r="L29" s="228">
        <v>6420</v>
      </c>
      <c r="M29" s="228">
        <v>0</v>
      </c>
      <c r="N29" s="228">
        <v>228</v>
      </c>
      <c r="O29" s="228">
        <v>2</v>
      </c>
      <c r="P29" s="229">
        <f t="shared" si="10"/>
        <v>2300</v>
      </c>
      <c r="Q29" s="228">
        <v>1200</v>
      </c>
      <c r="R29" s="228">
        <v>1100</v>
      </c>
      <c r="S29" s="228"/>
      <c r="T29" s="228">
        <v>18</v>
      </c>
      <c r="U29" s="228">
        <v>2</v>
      </c>
      <c r="V29" s="229">
        <f t="shared" si="11"/>
        <v>10200</v>
      </c>
      <c r="W29" s="228">
        <v>2600</v>
      </c>
      <c r="X29" s="228">
        <v>7600</v>
      </c>
      <c r="Y29" s="228"/>
      <c r="Z29" s="228">
        <v>50</v>
      </c>
      <c r="AA29" s="38">
        <f t="shared" si="5"/>
        <v>0</v>
      </c>
      <c r="AB29" s="38">
        <f t="shared" si="5"/>
        <v>0</v>
      </c>
      <c r="AC29" s="38">
        <f t="shared" si="5"/>
        <v>0</v>
      </c>
      <c r="AD29" s="38">
        <f t="shared" si="5"/>
        <v>0</v>
      </c>
      <c r="AE29" s="38">
        <f t="shared" si="5"/>
        <v>0</v>
      </c>
      <c r="AF29" s="38">
        <f t="shared" si="5"/>
        <v>0</v>
      </c>
      <c r="AG29" s="38">
        <f t="shared" si="6"/>
        <v>0</v>
      </c>
      <c r="AH29" s="230">
        <f>+'[1]Номма ном'!G74</f>
        <v>760</v>
      </c>
      <c r="AI29" s="230">
        <f>+'[1]Номма ном'!H74</f>
        <v>760</v>
      </c>
      <c r="AJ29" s="230">
        <f>+'[1]Номма ном'!I74</f>
        <v>0</v>
      </c>
      <c r="AK29" s="230">
        <f>+'[1]Номма ном'!J74</f>
        <v>0</v>
      </c>
      <c r="AM29" s="38">
        <f t="shared" si="12"/>
        <v>23210</v>
      </c>
      <c r="AN29" s="38">
        <f t="shared" si="8"/>
        <v>8090</v>
      </c>
      <c r="AO29" s="38">
        <f t="shared" si="8"/>
        <v>15120</v>
      </c>
      <c r="AP29" s="38">
        <f t="shared" si="8"/>
        <v>0</v>
      </c>
    </row>
    <row r="30" spans="1:42" ht="52.5" customHeight="1">
      <c r="A30" s="228">
        <f t="shared" si="13"/>
        <v>5</v>
      </c>
      <c r="B30" s="228" t="s">
        <v>460</v>
      </c>
      <c r="C30" s="228">
        <f t="shared" si="7"/>
        <v>1</v>
      </c>
      <c r="D30" s="228">
        <f t="shared" si="7"/>
        <v>10860</v>
      </c>
      <c r="E30" s="228">
        <f t="shared" si="7"/>
        <v>3260</v>
      </c>
      <c r="F30" s="228">
        <f t="shared" si="7"/>
        <v>7600</v>
      </c>
      <c r="G30" s="228">
        <f t="shared" si="7"/>
        <v>0</v>
      </c>
      <c r="H30" s="228">
        <f t="shared" si="7"/>
        <v>40</v>
      </c>
      <c r="I30" s="228"/>
      <c r="J30" s="229">
        <f t="shared" si="9"/>
        <v>0</v>
      </c>
      <c r="K30" s="228"/>
      <c r="L30" s="228"/>
      <c r="M30" s="228"/>
      <c r="N30" s="228"/>
      <c r="O30" s="228">
        <v>1</v>
      </c>
      <c r="P30" s="229">
        <f t="shared" si="10"/>
        <v>10860</v>
      </c>
      <c r="Q30" s="231">
        <v>3260</v>
      </c>
      <c r="R30" s="231">
        <v>7600</v>
      </c>
      <c r="S30" s="229"/>
      <c r="T30" s="228">
        <v>40</v>
      </c>
      <c r="U30" s="228"/>
      <c r="V30" s="229">
        <f t="shared" si="11"/>
        <v>0</v>
      </c>
      <c r="W30" s="228"/>
      <c r="X30" s="228"/>
      <c r="Y30" s="228"/>
      <c r="Z30" s="228"/>
      <c r="AA30" s="38">
        <f t="shared" si="5"/>
        <v>0</v>
      </c>
      <c r="AB30" s="38">
        <f t="shared" si="5"/>
        <v>0</v>
      </c>
      <c r="AC30" s="38">
        <f t="shared" si="5"/>
        <v>0</v>
      </c>
      <c r="AD30" s="38">
        <f t="shared" si="5"/>
        <v>0</v>
      </c>
      <c r="AE30" s="38">
        <f t="shared" si="5"/>
        <v>0</v>
      </c>
      <c r="AF30" s="38">
        <f t="shared" si="5"/>
        <v>0</v>
      </c>
      <c r="AG30" s="38">
        <f t="shared" si="6"/>
        <v>0</v>
      </c>
      <c r="AH30" s="230">
        <f>+'[1]Номма ном'!G89</f>
        <v>0</v>
      </c>
      <c r="AI30" s="230">
        <f>+'[1]Номма ном'!H89</f>
        <v>0</v>
      </c>
      <c r="AJ30" s="230">
        <f>+'[1]Номма ном'!I89</f>
        <v>0</v>
      </c>
      <c r="AK30" s="230">
        <f>+'[1]Номма ном'!J89</f>
        <v>0</v>
      </c>
      <c r="AM30" s="38">
        <f t="shared" si="12"/>
        <v>10860</v>
      </c>
      <c r="AN30" s="38">
        <f t="shared" si="8"/>
        <v>3260</v>
      </c>
      <c r="AO30" s="38">
        <f t="shared" si="8"/>
        <v>7600</v>
      </c>
      <c r="AP30" s="38">
        <f t="shared" si="8"/>
        <v>0</v>
      </c>
    </row>
    <row r="31" spans="1:42" ht="52.5" customHeight="1">
      <c r="A31" s="228">
        <f t="shared" si="13"/>
        <v>6</v>
      </c>
      <c r="B31" s="228" t="s">
        <v>464</v>
      </c>
      <c r="C31" s="228">
        <f t="shared" si="7"/>
        <v>1</v>
      </c>
      <c r="D31" s="228">
        <f t="shared" si="7"/>
        <v>760</v>
      </c>
      <c r="E31" s="228">
        <f t="shared" si="7"/>
        <v>760</v>
      </c>
      <c r="F31" s="228">
        <f t="shared" si="7"/>
        <v>0</v>
      </c>
      <c r="G31" s="228">
        <f t="shared" si="7"/>
        <v>0</v>
      </c>
      <c r="H31" s="228">
        <f t="shared" si="7"/>
        <v>20</v>
      </c>
      <c r="I31" s="228">
        <v>1</v>
      </c>
      <c r="J31" s="229">
        <f t="shared" si="9"/>
        <v>760</v>
      </c>
      <c r="K31" s="228">
        <v>760</v>
      </c>
      <c r="L31" s="228"/>
      <c r="M31" s="228"/>
      <c r="N31" s="228">
        <v>20</v>
      </c>
      <c r="O31" s="228"/>
      <c r="P31" s="229">
        <f t="shared" si="10"/>
        <v>0</v>
      </c>
      <c r="Q31" s="228"/>
      <c r="R31" s="228"/>
      <c r="S31" s="228"/>
      <c r="T31" s="228"/>
      <c r="U31" s="228"/>
      <c r="V31" s="229">
        <f t="shared" si="11"/>
        <v>0</v>
      </c>
      <c r="W31" s="228"/>
      <c r="X31" s="228"/>
      <c r="Y31" s="228"/>
      <c r="Z31" s="228"/>
      <c r="AA31" s="38">
        <f t="shared" si="5"/>
        <v>0</v>
      </c>
      <c r="AB31" s="38">
        <f t="shared" si="5"/>
        <v>0</v>
      </c>
      <c r="AC31" s="38">
        <f t="shared" si="5"/>
        <v>0</v>
      </c>
      <c r="AD31" s="38">
        <f t="shared" si="5"/>
        <v>0</v>
      </c>
      <c r="AE31" s="38">
        <f t="shared" si="5"/>
        <v>0</v>
      </c>
      <c r="AF31" s="38">
        <f t="shared" si="5"/>
        <v>0</v>
      </c>
      <c r="AG31" s="38">
        <f t="shared" si="6"/>
        <v>0</v>
      </c>
      <c r="AH31" s="230">
        <f>+'[1]Номма ном'!G92</f>
        <v>0</v>
      </c>
      <c r="AI31" s="230">
        <f>+'[1]Номма ном'!H92</f>
        <v>0</v>
      </c>
      <c r="AJ31" s="230">
        <f>+'[1]Номма ном'!I92</f>
        <v>0</v>
      </c>
      <c r="AK31" s="230">
        <f>+'[1]Номма ном'!J92</f>
        <v>0</v>
      </c>
      <c r="AM31" s="38">
        <f t="shared" si="12"/>
        <v>760</v>
      </c>
      <c r="AN31" s="38">
        <f t="shared" si="8"/>
        <v>760</v>
      </c>
      <c r="AO31" s="38">
        <f t="shared" si="8"/>
        <v>0</v>
      </c>
      <c r="AP31" s="38">
        <f t="shared" si="8"/>
        <v>0</v>
      </c>
    </row>
    <row r="32" spans="1:42" ht="52.5" customHeight="1">
      <c r="A32" s="228">
        <f t="shared" si="13"/>
        <v>7</v>
      </c>
      <c r="B32" s="228" t="s">
        <v>462</v>
      </c>
      <c r="C32" s="228">
        <f t="shared" si="7"/>
        <v>3</v>
      </c>
      <c r="D32" s="228">
        <f t="shared" si="7"/>
        <v>97630</v>
      </c>
      <c r="E32" s="228">
        <f t="shared" si="7"/>
        <v>47230</v>
      </c>
      <c r="F32" s="228">
        <f t="shared" si="7"/>
        <v>50400</v>
      </c>
      <c r="G32" s="228">
        <f t="shared" si="7"/>
        <v>0</v>
      </c>
      <c r="H32" s="228">
        <f t="shared" si="7"/>
        <v>165</v>
      </c>
      <c r="I32" s="228">
        <v>1</v>
      </c>
      <c r="J32" s="229">
        <f t="shared" si="9"/>
        <v>86900</v>
      </c>
      <c r="K32" s="229">
        <v>36900</v>
      </c>
      <c r="L32" s="229">
        <v>50000</v>
      </c>
      <c r="M32" s="228"/>
      <c r="N32" s="228">
        <v>120</v>
      </c>
      <c r="O32" s="228">
        <v>1</v>
      </c>
      <c r="P32" s="229">
        <f t="shared" si="10"/>
        <v>1180</v>
      </c>
      <c r="Q32" s="229">
        <v>780</v>
      </c>
      <c r="R32" s="229">
        <v>400</v>
      </c>
      <c r="S32" s="228"/>
      <c r="T32" s="228">
        <v>25</v>
      </c>
      <c r="U32" s="228">
        <v>1</v>
      </c>
      <c r="V32" s="229">
        <f t="shared" si="11"/>
        <v>9550</v>
      </c>
      <c r="W32" s="229">
        <v>9550</v>
      </c>
      <c r="X32" s="228"/>
      <c r="Y32" s="228"/>
      <c r="Z32" s="228">
        <v>20</v>
      </c>
      <c r="AA32" s="38">
        <f t="shared" si="5"/>
        <v>0</v>
      </c>
      <c r="AB32" s="38">
        <f t="shared" si="5"/>
        <v>0</v>
      </c>
      <c r="AC32" s="38">
        <f t="shared" si="5"/>
        <v>0</v>
      </c>
      <c r="AD32" s="38">
        <f t="shared" si="5"/>
        <v>0</v>
      </c>
      <c r="AE32" s="38">
        <f t="shared" si="5"/>
        <v>0</v>
      </c>
      <c r="AF32" s="38">
        <f t="shared" si="5"/>
        <v>0</v>
      </c>
      <c r="AG32" s="38">
        <f t="shared" si="6"/>
        <v>0</v>
      </c>
      <c r="AH32" s="230">
        <f>+'[1]Номма ном'!G95</f>
        <v>0</v>
      </c>
      <c r="AI32" s="230">
        <f>+'[1]Номма ном'!H95</f>
        <v>0</v>
      </c>
      <c r="AJ32" s="230">
        <f>+'[1]Номма ном'!I95</f>
        <v>0</v>
      </c>
      <c r="AK32" s="230">
        <f>+'[1]Номма ном'!J95</f>
        <v>0</v>
      </c>
      <c r="AM32" s="38">
        <f t="shared" si="12"/>
        <v>97630</v>
      </c>
      <c r="AN32" s="38">
        <f t="shared" si="8"/>
        <v>47230</v>
      </c>
      <c r="AO32" s="38">
        <f t="shared" si="8"/>
        <v>50400</v>
      </c>
      <c r="AP32" s="38">
        <f t="shared" si="8"/>
        <v>0</v>
      </c>
    </row>
    <row r="33" spans="1:42" ht="52.5" customHeight="1">
      <c r="A33" s="228">
        <v>8</v>
      </c>
      <c r="B33" s="228" t="s">
        <v>465</v>
      </c>
      <c r="C33" s="228">
        <f t="shared" si="7"/>
        <v>4</v>
      </c>
      <c r="D33" s="228">
        <f t="shared" si="7"/>
        <v>34465</v>
      </c>
      <c r="E33" s="228">
        <f t="shared" si="7"/>
        <v>10965</v>
      </c>
      <c r="F33" s="228">
        <f t="shared" si="7"/>
        <v>23500</v>
      </c>
      <c r="G33" s="228">
        <f t="shared" si="7"/>
        <v>0</v>
      </c>
      <c r="H33" s="228">
        <f t="shared" si="7"/>
        <v>130</v>
      </c>
      <c r="I33" s="228">
        <v>4</v>
      </c>
      <c r="J33" s="229">
        <f t="shared" si="9"/>
        <v>34465</v>
      </c>
      <c r="K33" s="231">
        <v>10965</v>
      </c>
      <c r="L33" s="231">
        <v>23500</v>
      </c>
      <c r="M33" s="228"/>
      <c r="N33" s="228">
        <v>130</v>
      </c>
      <c r="O33" s="228"/>
      <c r="P33" s="229">
        <f t="shared" si="10"/>
        <v>0</v>
      </c>
      <c r="Q33" s="228"/>
      <c r="R33" s="228"/>
      <c r="S33" s="228"/>
      <c r="T33" s="228"/>
      <c r="U33" s="228"/>
      <c r="V33" s="229">
        <f t="shared" si="11"/>
        <v>0</v>
      </c>
      <c r="W33" s="228"/>
      <c r="X33" s="228"/>
      <c r="Y33" s="228"/>
      <c r="Z33" s="228"/>
      <c r="AA33" s="38">
        <f t="shared" si="5"/>
        <v>0</v>
      </c>
      <c r="AB33" s="38">
        <f t="shared" si="5"/>
        <v>0</v>
      </c>
      <c r="AC33" s="38">
        <f t="shared" si="5"/>
        <v>0</v>
      </c>
      <c r="AD33" s="38">
        <f t="shared" si="5"/>
        <v>0</v>
      </c>
      <c r="AE33" s="38">
        <f t="shared" si="5"/>
        <v>0</v>
      </c>
      <c r="AF33" s="38">
        <f t="shared" si="5"/>
        <v>0</v>
      </c>
      <c r="AG33" s="38">
        <f t="shared" si="6"/>
        <v>0</v>
      </c>
      <c r="AH33" s="230">
        <f>+'[1]Номма ном'!G100</f>
        <v>0</v>
      </c>
      <c r="AI33" s="230">
        <f>+'[1]Номма ном'!H100</f>
        <v>0</v>
      </c>
      <c r="AJ33" s="230">
        <f>+'[1]Номма ном'!I100</f>
        <v>0</v>
      </c>
      <c r="AK33" s="230">
        <f>+'[1]Номма ном'!J100</f>
        <v>0</v>
      </c>
      <c r="AM33" s="38">
        <f t="shared" si="12"/>
        <v>34465</v>
      </c>
      <c r="AN33" s="38">
        <f t="shared" si="8"/>
        <v>10965</v>
      </c>
      <c r="AO33" s="38">
        <f t="shared" si="8"/>
        <v>23500</v>
      </c>
      <c r="AP33" s="38">
        <f t="shared" si="8"/>
        <v>0</v>
      </c>
    </row>
    <row r="34" spans="1:42">
      <c r="A34" s="42"/>
      <c r="B34" s="42"/>
      <c r="C34" s="43"/>
      <c r="D34" s="43"/>
      <c r="E34" s="43"/>
      <c r="F34" s="43"/>
      <c r="G34" s="43"/>
      <c r="H34" s="43"/>
      <c r="I34" s="42"/>
      <c r="J34" s="45"/>
      <c r="K34" s="45"/>
      <c r="L34" s="45"/>
      <c r="M34" s="45"/>
      <c r="N34" s="42"/>
      <c r="O34" s="43"/>
      <c r="P34" s="45"/>
      <c r="Q34" s="45"/>
      <c r="R34" s="45"/>
      <c r="S34" s="45"/>
      <c r="T34" s="43"/>
      <c r="U34" s="43"/>
      <c r="V34" s="45"/>
      <c r="W34" s="45"/>
      <c r="X34" s="45"/>
      <c r="Y34" s="45"/>
      <c r="Z34" s="43"/>
    </row>
    <row r="42" spans="1:42" ht="75.75" customHeight="1">
      <c r="A42" s="249" t="s">
        <v>598</v>
      </c>
      <c r="B42" s="249"/>
      <c r="C42" s="249"/>
      <c r="D42" s="249"/>
      <c r="E42" s="249"/>
      <c r="F42" s="249"/>
      <c r="G42" s="249"/>
      <c r="H42" s="249"/>
      <c r="I42" s="249"/>
      <c r="J42" s="249"/>
      <c r="K42" s="249"/>
      <c r="L42" s="249"/>
      <c r="M42" s="249"/>
      <c r="N42" s="249"/>
      <c r="O42" s="249"/>
      <c r="P42" s="249"/>
      <c r="Q42" s="249"/>
      <c r="R42" s="249"/>
      <c r="S42" s="249"/>
      <c r="T42" s="249"/>
      <c r="U42" s="249"/>
      <c r="V42" s="249"/>
      <c r="W42" s="249"/>
      <c r="X42" s="249"/>
      <c r="Y42" s="249"/>
      <c r="Z42" s="249"/>
    </row>
    <row r="43" spans="1:42" ht="19.5" thickBot="1"/>
    <row r="44" spans="1:42" ht="37.5" customHeight="1" thickBot="1">
      <c r="A44" s="250" t="s">
        <v>453</v>
      </c>
      <c r="B44" s="250" t="s">
        <v>168</v>
      </c>
      <c r="C44" s="248" t="s">
        <v>451</v>
      </c>
      <c r="D44" s="248"/>
      <c r="E44" s="248"/>
      <c r="F44" s="248"/>
      <c r="G44" s="248"/>
      <c r="H44" s="248"/>
      <c r="I44" s="248" t="s">
        <v>452</v>
      </c>
      <c r="J44" s="248"/>
      <c r="K44" s="248"/>
      <c r="L44" s="248"/>
      <c r="M44" s="248"/>
      <c r="N44" s="248"/>
      <c r="O44" s="248"/>
      <c r="P44" s="248"/>
      <c r="Q44" s="248"/>
      <c r="R44" s="248"/>
      <c r="S44" s="248"/>
      <c r="T44" s="248"/>
      <c r="U44" s="248"/>
      <c r="V44" s="248"/>
      <c r="W44" s="248"/>
      <c r="X44" s="248"/>
      <c r="Y44" s="248"/>
      <c r="Z44" s="248"/>
    </row>
    <row r="45" spans="1:42" ht="30" customHeight="1" thickBot="1">
      <c r="A45" s="251"/>
      <c r="B45" s="251"/>
      <c r="C45" s="248"/>
      <c r="D45" s="248"/>
      <c r="E45" s="248"/>
      <c r="F45" s="248"/>
      <c r="G45" s="248"/>
      <c r="H45" s="248"/>
      <c r="I45" s="248" t="s">
        <v>446</v>
      </c>
      <c r="J45" s="248"/>
      <c r="K45" s="248"/>
      <c r="L45" s="248"/>
      <c r="M45" s="248"/>
      <c r="N45" s="248"/>
      <c r="O45" s="248" t="s">
        <v>447</v>
      </c>
      <c r="P45" s="248"/>
      <c r="Q45" s="248"/>
      <c r="R45" s="248"/>
      <c r="S45" s="248"/>
      <c r="T45" s="248"/>
      <c r="U45" s="248" t="s">
        <v>448</v>
      </c>
      <c r="V45" s="248"/>
      <c r="W45" s="248"/>
      <c r="X45" s="248"/>
      <c r="Y45" s="248"/>
      <c r="Z45" s="248"/>
    </row>
    <row r="46" spans="1:42" ht="48" customHeight="1" thickBot="1">
      <c r="A46" s="251"/>
      <c r="B46" s="251"/>
      <c r="C46" s="248" t="s">
        <v>449</v>
      </c>
      <c r="D46" s="247" t="s">
        <v>470</v>
      </c>
      <c r="E46" s="247" t="s">
        <v>468</v>
      </c>
      <c r="F46" s="247"/>
      <c r="G46" s="247"/>
      <c r="H46" s="248" t="s">
        <v>472</v>
      </c>
      <c r="I46" s="248" t="s">
        <v>449</v>
      </c>
      <c r="J46" s="247" t="s">
        <v>470</v>
      </c>
      <c r="K46" s="247" t="s">
        <v>468</v>
      </c>
      <c r="L46" s="247"/>
      <c r="M46" s="247"/>
      <c r="N46" s="248" t="s">
        <v>472</v>
      </c>
      <c r="O46" s="248" t="s">
        <v>449</v>
      </c>
      <c r="P46" s="247" t="s">
        <v>470</v>
      </c>
      <c r="Q46" s="247" t="s">
        <v>468</v>
      </c>
      <c r="R46" s="247"/>
      <c r="S46" s="247"/>
      <c r="T46" s="248" t="s">
        <v>472</v>
      </c>
      <c r="U46" s="248" t="s">
        <v>449</v>
      </c>
      <c r="V46" s="247" t="s">
        <v>470</v>
      </c>
      <c r="W46" s="247" t="s">
        <v>468</v>
      </c>
      <c r="X46" s="247"/>
      <c r="Y46" s="247"/>
      <c r="Z46" s="248" t="s">
        <v>472</v>
      </c>
    </row>
    <row r="47" spans="1:42" ht="78" customHeight="1" thickBot="1">
      <c r="A47" s="252"/>
      <c r="B47" s="252"/>
      <c r="C47" s="248"/>
      <c r="D47" s="247"/>
      <c r="E47" s="246" t="s">
        <v>11</v>
      </c>
      <c r="F47" s="246" t="s">
        <v>471</v>
      </c>
      <c r="G47" s="246" t="s">
        <v>450</v>
      </c>
      <c r="H47" s="248"/>
      <c r="I47" s="248"/>
      <c r="J47" s="247"/>
      <c r="K47" s="246" t="s">
        <v>11</v>
      </c>
      <c r="L47" s="246" t="s">
        <v>471</v>
      </c>
      <c r="M47" s="246" t="s">
        <v>450</v>
      </c>
      <c r="N47" s="248"/>
      <c r="O47" s="248"/>
      <c r="P47" s="247"/>
      <c r="Q47" s="246" t="s">
        <v>11</v>
      </c>
      <c r="R47" s="246" t="s">
        <v>471</v>
      </c>
      <c r="S47" s="246" t="s">
        <v>450</v>
      </c>
      <c r="T47" s="248"/>
      <c r="U47" s="248"/>
      <c r="V47" s="247"/>
      <c r="W47" s="246" t="s">
        <v>11</v>
      </c>
      <c r="X47" s="246" t="s">
        <v>471</v>
      </c>
      <c r="Y47" s="246" t="s">
        <v>450</v>
      </c>
      <c r="Z47" s="248"/>
    </row>
    <row r="48" spans="1:42" s="39" customFormat="1" ht="45" customHeight="1">
      <c r="A48" s="223"/>
      <c r="B48" s="223" t="s">
        <v>454</v>
      </c>
      <c r="C48" s="223">
        <f>SUM(C49:C61)</f>
        <v>144</v>
      </c>
      <c r="D48" s="223">
        <f>SUM(D49:D61)</f>
        <v>73310</v>
      </c>
      <c r="E48" s="223">
        <f t="shared" ref="E48:N48" si="14">SUM(E49:E61)</f>
        <v>72210</v>
      </c>
      <c r="F48" s="223">
        <f t="shared" si="14"/>
        <v>1100</v>
      </c>
      <c r="G48" s="223">
        <f t="shared" si="14"/>
        <v>0</v>
      </c>
      <c r="H48" s="223">
        <f t="shared" si="14"/>
        <v>719</v>
      </c>
      <c r="I48" s="223">
        <f t="shared" si="14"/>
        <v>50</v>
      </c>
      <c r="J48" s="223">
        <f>SUM(J49:J61)</f>
        <v>28235</v>
      </c>
      <c r="K48" s="223">
        <f t="shared" si="14"/>
        <v>27135</v>
      </c>
      <c r="L48" s="223">
        <f t="shared" si="14"/>
        <v>1100</v>
      </c>
      <c r="M48" s="223">
        <f t="shared" si="14"/>
        <v>0</v>
      </c>
      <c r="N48" s="223">
        <f t="shared" si="14"/>
        <v>259</v>
      </c>
      <c r="O48" s="223">
        <f>SUM(O49:O61)</f>
        <v>47</v>
      </c>
      <c r="P48" s="223">
        <f t="shared" ref="P48:Z48" si="15">SUM(P49:P61)</f>
        <v>22195</v>
      </c>
      <c r="Q48" s="223">
        <f t="shared" si="15"/>
        <v>22195</v>
      </c>
      <c r="R48" s="223">
        <f t="shared" si="15"/>
        <v>0</v>
      </c>
      <c r="S48" s="223">
        <f t="shared" si="15"/>
        <v>0</v>
      </c>
      <c r="T48" s="223">
        <f t="shared" si="15"/>
        <v>198</v>
      </c>
      <c r="U48" s="223">
        <f>SUM(U49:U61)</f>
        <v>47</v>
      </c>
      <c r="V48" s="223">
        <f t="shared" si="15"/>
        <v>22880</v>
      </c>
      <c r="W48" s="223">
        <f t="shared" si="15"/>
        <v>22880</v>
      </c>
      <c r="X48" s="223">
        <f t="shared" si="15"/>
        <v>0</v>
      </c>
      <c r="Y48" s="223">
        <f t="shared" si="15"/>
        <v>0</v>
      </c>
      <c r="Z48" s="223">
        <f t="shared" si="15"/>
        <v>262</v>
      </c>
    </row>
    <row r="49" spans="1:26" ht="37.5">
      <c r="A49" s="20">
        <v>1</v>
      </c>
      <c r="B49" s="20" t="s">
        <v>191</v>
      </c>
      <c r="C49" s="20">
        <f t="shared" ref="C49:H61" si="16">+I49+O49+U49</f>
        <v>10</v>
      </c>
      <c r="D49" s="20">
        <f t="shared" si="16"/>
        <v>1710</v>
      </c>
      <c r="E49" s="20">
        <f t="shared" si="16"/>
        <v>1710</v>
      </c>
      <c r="F49" s="20">
        <f t="shared" si="16"/>
        <v>0</v>
      </c>
      <c r="G49" s="20">
        <f t="shared" si="16"/>
        <v>0</v>
      </c>
      <c r="H49" s="20">
        <f t="shared" si="16"/>
        <v>32</v>
      </c>
      <c r="I49" s="20">
        <v>4</v>
      </c>
      <c r="J49" s="20">
        <v>560</v>
      </c>
      <c r="K49" s="20">
        <v>560</v>
      </c>
      <c r="L49" s="20"/>
      <c r="M49" s="20"/>
      <c r="N49" s="20">
        <v>12</v>
      </c>
      <c r="O49" s="20">
        <v>3</v>
      </c>
      <c r="P49" s="20">
        <v>650</v>
      </c>
      <c r="Q49" s="20">
        <v>650</v>
      </c>
      <c r="R49" s="20"/>
      <c r="S49" s="20"/>
      <c r="T49" s="20">
        <v>11</v>
      </c>
      <c r="U49" s="20">
        <v>3</v>
      </c>
      <c r="V49" s="20">
        <v>500</v>
      </c>
      <c r="W49" s="20">
        <v>500</v>
      </c>
      <c r="X49" s="20"/>
      <c r="Y49" s="20"/>
      <c r="Z49" s="20">
        <v>9</v>
      </c>
    </row>
    <row r="50" spans="1:26">
      <c r="A50" s="20">
        <v>2</v>
      </c>
      <c r="B50" s="20" t="s">
        <v>220</v>
      </c>
      <c r="C50" s="20">
        <f t="shared" si="16"/>
        <v>1</v>
      </c>
      <c r="D50" s="20">
        <f t="shared" si="16"/>
        <v>100</v>
      </c>
      <c r="E50" s="20">
        <f t="shared" si="16"/>
        <v>100</v>
      </c>
      <c r="F50" s="20">
        <f t="shared" si="16"/>
        <v>0</v>
      </c>
      <c r="G50" s="20">
        <f t="shared" si="16"/>
        <v>0</v>
      </c>
      <c r="H50" s="20">
        <f t="shared" si="16"/>
        <v>2</v>
      </c>
      <c r="I50" s="20"/>
      <c r="J50" s="20"/>
      <c r="K50" s="20"/>
      <c r="L50" s="20"/>
      <c r="M50" s="20"/>
      <c r="N50" s="20"/>
      <c r="O50" s="20">
        <v>1</v>
      </c>
      <c r="P50" s="20">
        <v>100</v>
      </c>
      <c r="Q50" s="20">
        <v>100</v>
      </c>
      <c r="R50" s="20"/>
      <c r="S50" s="20"/>
      <c r="T50" s="20">
        <v>2</v>
      </c>
      <c r="U50" s="20"/>
      <c r="V50" s="20"/>
      <c r="W50" s="20"/>
      <c r="X50" s="20"/>
      <c r="Y50" s="20"/>
      <c r="Z50" s="20"/>
    </row>
    <row r="51" spans="1:26" ht="56.25">
      <c r="A51" s="20">
        <v>3</v>
      </c>
      <c r="B51" s="20" t="s">
        <v>180</v>
      </c>
      <c r="C51" s="20">
        <f t="shared" si="16"/>
        <v>3</v>
      </c>
      <c r="D51" s="20">
        <f t="shared" si="16"/>
        <v>550</v>
      </c>
      <c r="E51" s="20">
        <f t="shared" si="16"/>
        <v>550</v>
      </c>
      <c r="F51" s="20">
        <f t="shared" si="16"/>
        <v>0</v>
      </c>
      <c r="G51" s="20">
        <f t="shared" si="16"/>
        <v>0</v>
      </c>
      <c r="H51" s="20">
        <f t="shared" si="16"/>
        <v>17</v>
      </c>
      <c r="I51" s="20">
        <v>3</v>
      </c>
      <c r="J51" s="20">
        <v>550</v>
      </c>
      <c r="K51" s="20">
        <v>550</v>
      </c>
      <c r="L51" s="20"/>
      <c r="M51" s="20"/>
      <c r="N51" s="20">
        <v>17</v>
      </c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</row>
    <row r="52" spans="1:26" ht="75">
      <c r="A52" s="20">
        <v>4</v>
      </c>
      <c r="B52" s="20" t="s">
        <v>248</v>
      </c>
      <c r="C52" s="20">
        <f t="shared" si="16"/>
        <v>0</v>
      </c>
      <c r="D52" s="20">
        <f t="shared" si="16"/>
        <v>0</v>
      </c>
      <c r="E52" s="20">
        <f t="shared" si="16"/>
        <v>0</v>
      </c>
      <c r="F52" s="20">
        <f t="shared" si="16"/>
        <v>0</v>
      </c>
      <c r="G52" s="20">
        <f t="shared" si="16"/>
        <v>0</v>
      </c>
      <c r="H52" s="20">
        <f t="shared" si="16"/>
        <v>0</v>
      </c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</row>
    <row r="53" spans="1:26">
      <c r="A53" s="20">
        <v>5</v>
      </c>
      <c r="B53" s="20" t="s">
        <v>188</v>
      </c>
      <c r="C53" s="20">
        <f t="shared" si="16"/>
        <v>7</v>
      </c>
      <c r="D53" s="20">
        <f t="shared" si="16"/>
        <v>32300</v>
      </c>
      <c r="E53" s="20">
        <f t="shared" si="16"/>
        <v>32300</v>
      </c>
      <c r="F53" s="20">
        <f t="shared" si="16"/>
        <v>0</v>
      </c>
      <c r="G53" s="20">
        <f t="shared" si="16"/>
        <v>0</v>
      </c>
      <c r="H53" s="20">
        <f t="shared" si="16"/>
        <v>85</v>
      </c>
      <c r="I53" s="20">
        <v>2</v>
      </c>
      <c r="J53" s="20">
        <v>11000</v>
      </c>
      <c r="K53" s="20">
        <v>11000</v>
      </c>
      <c r="L53" s="20"/>
      <c r="M53" s="20"/>
      <c r="N53" s="20">
        <v>8</v>
      </c>
      <c r="O53" s="20">
        <v>1</v>
      </c>
      <c r="P53" s="20">
        <v>8500</v>
      </c>
      <c r="Q53" s="20">
        <v>8500</v>
      </c>
      <c r="R53" s="20"/>
      <c r="S53" s="20"/>
      <c r="T53" s="20">
        <v>4</v>
      </c>
      <c r="U53" s="20">
        <v>4</v>
      </c>
      <c r="V53" s="20">
        <v>12800</v>
      </c>
      <c r="W53" s="20">
        <v>12800</v>
      </c>
      <c r="X53" s="20"/>
      <c r="Y53" s="20"/>
      <c r="Z53" s="20">
        <v>73</v>
      </c>
    </row>
    <row r="54" spans="1:26">
      <c r="A54" s="20">
        <v>6</v>
      </c>
      <c r="B54" s="20" t="s">
        <v>175</v>
      </c>
      <c r="C54" s="20">
        <f t="shared" si="16"/>
        <v>46</v>
      </c>
      <c r="D54" s="20">
        <f t="shared" si="16"/>
        <v>10280</v>
      </c>
      <c r="E54" s="20">
        <f t="shared" si="16"/>
        <v>10280</v>
      </c>
      <c r="F54" s="20">
        <f t="shared" si="16"/>
        <v>0</v>
      </c>
      <c r="G54" s="20">
        <f t="shared" si="16"/>
        <v>0</v>
      </c>
      <c r="H54" s="20">
        <f t="shared" si="16"/>
        <v>199</v>
      </c>
      <c r="I54" s="20">
        <v>16</v>
      </c>
      <c r="J54" s="20">
        <v>4195</v>
      </c>
      <c r="K54" s="20">
        <v>4195</v>
      </c>
      <c r="L54" s="20"/>
      <c r="M54" s="20"/>
      <c r="N54" s="20">
        <v>98</v>
      </c>
      <c r="O54" s="20">
        <v>13</v>
      </c>
      <c r="P54" s="20">
        <v>2500</v>
      </c>
      <c r="Q54" s="20">
        <v>2500</v>
      </c>
      <c r="R54" s="20"/>
      <c r="S54" s="20"/>
      <c r="T54" s="20">
        <v>45</v>
      </c>
      <c r="U54" s="20">
        <v>17</v>
      </c>
      <c r="V54" s="20">
        <v>3585</v>
      </c>
      <c r="W54" s="20">
        <v>3585</v>
      </c>
      <c r="X54" s="20"/>
      <c r="Y54" s="20"/>
      <c r="Z54" s="20">
        <v>56</v>
      </c>
    </row>
    <row r="55" spans="1:26" ht="37.5">
      <c r="A55" s="20">
        <v>7</v>
      </c>
      <c r="B55" s="20" t="s">
        <v>209</v>
      </c>
      <c r="C55" s="20">
        <f t="shared" si="16"/>
        <v>3</v>
      </c>
      <c r="D55" s="20">
        <f t="shared" si="16"/>
        <v>3450</v>
      </c>
      <c r="E55" s="20">
        <f t="shared" si="16"/>
        <v>3450</v>
      </c>
      <c r="F55" s="20">
        <f t="shared" si="16"/>
        <v>0</v>
      </c>
      <c r="G55" s="20">
        <f t="shared" si="16"/>
        <v>0</v>
      </c>
      <c r="H55" s="20">
        <f t="shared" si="16"/>
        <v>45</v>
      </c>
      <c r="I55" s="20">
        <v>2</v>
      </c>
      <c r="J55" s="20">
        <v>2700</v>
      </c>
      <c r="K55" s="20">
        <v>2700</v>
      </c>
      <c r="L55" s="20"/>
      <c r="M55" s="20"/>
      <c r="N55" s="20">
        <v>20</v>
      </c>
      <c r="O55" s="20"/>
      <c r="P55" s="20"/>
      <c r="Q55" s="20"/>
      <c r="R55" s="20"/>
      <c r="S55" s="20"/>
      <c r="T55" s="20"/>
      <c r="U55" s="20">
        <v>1</v>
      </c>
      <c r="V55" s="20">
        <v>750</v>
      </c>
      <c r="W55" s="20">
        <v>750</v>
      </c>
      <c r="X55" s="20"/>
      <c r="Y55" s="20"/>
      <c r="Z55" s="20">
        <v>25</v>
      </c>
    </row>
    <row r="56" spans="1:26" ht="30" customHeight="1">
      <c r="A56" s="20">
        <v>8</v>
      </c>
      <c r="B56" s="20" t="s">
        <v>257</v>
      </c>
      <c r="C56" s="20">
        <f t="shared" si="16"/>
        <v>14</v>
      </c>
      <c r="D56" s="20">
        <f t="shared" si="16"/>
        <v>7415</v>
      </c>
      <c r="E56" s="20">
        <f t="shared" si="16"/>
        <v>7415</v>
      </c>
      <c r="F56" s="20">
        <f t="shared" si="16"/>
        <v>0</v>
      </c>
      <c r="G56" s="20">
        <f t="shared" si="16"/>
        <v>0</v>
      </c>
      <c r="H56" s="20">
        <f t="shared" si="16"/>
        <v>109</v>
      </c>
      <c r="I56" s="20">
        <v>5</v>
      </c>
      <c r="J56" s="20">
        <v>2395</v>
      </c>
      <c r="K56" s="20">
        <v>2395</v>
      </c>
      <c r="L56" s="20"/>
      <c r="M56" s="20"/>
      <c r="N56" s="20">
        <v>38</v>
      </c>
      <c r="O56" s="20">
        <v>5</v>
      </c>
      <c r="P56" s="20">
        <v>2685</v>
      </c>
      <c r="Q56" s="20">
        <v>2685</v>
      </c>
      <c r="R56" s="20"/>
      <c r="S56" s="20"/>
      <c r="T56" s="20">
        <v>38</v>
      </c>
      <c r="U56" s="20">
        <v>4</v>
      </c>
      <c r="V56" s="20">
        <v>2335</v>
      </c>
      <c r="W56" s="20">
        <v>2335</v>
      </c>
      <c r="X56" s="20"/>
      <c r="Y56" s="20"/>
      <c r="Z56" s="20">
        <v>33</v>
      </c>
    </row>
    <row r="57" spans="1:26" ht="30" customHeight="1">
      <c r="A57" s="20">
        <v>9</v>
      </c>
      <c r="B57" s="20" t="s">
        <v>172</v>
      </c>
      <c r="C57" s="20">
        <f t="shared" si="16"/>
        <v>1</v>
      </c>
      <c r="D57" s="20">
        <f t="shared" si="16"/>
        <v>800</v>
      </c>
      <c r="E57" s="20">
        <f t="shared" si="16"/>
        <v>250</v>
      </c>
      <c r="F57" s="20">
        <f t="shared" si="16"/>
        <v>550</v>
      </c>
      <c r="G57" s="20">
        <f t="shared" si="16"/>
        <v>0</v>
      </c>
      <c r="H57" s="20">
        <f t="shared" si="16"/>
        <v>9</v>
      </c>
      <c r="I57" s="20">
        <v>1</v>
      </c>
      <c r="J57" s="20">
        <v>800</v>
      </c>
      <c r="K57" s="20">
        <v>250</v>
      </c>
      <c r="L57" s="20">
        <v>550</v>
      </c>
      <c r="M57" s="20"/>
      <c r="N57" s="20">
        <v>9</v>
      </c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</row>
    <row r="58" spans="1:26" ht="30" customHeight="1">
      <c r="A58" s="20">
        <v>10</v>
      </c>
      <c r="B58" s="20" t="s">
        <v>183</v>
      </c>
      <c r="C58" s="20">
        <f t="shared" si="16"/>
        <v>38</v>
      </c>
      <c r="D58" s="20">
        <f t="shared" si="16"/>
        <v>6128</v>
      </c>
      <c r="E58" s="20">
        <f t="shared" si="16"/>
        <v>6128</v>
      </c>
      <c r="F58" s="20">
        <f t="shared" si="16"/>
        <v>0</v>
      </c>
      <c r="G58" s="20">
        <f t="shared" si="16"/>
        <v>0</v>
      </c>
      <c r="H58" s="20">
        <f t="shared" si="16"/>
        <v>115</v>
      </c>
      <c r="I58" s="20">
        <v>7</v>
      </c>
      <c r="J58" s="20">
        <v>1278</v>
      </c>
      <c r="K58" s="20">
        <v>1278</v>
      </c>
      <c r="L58" s="20"/>
      <c r="M58" s="20"/>
      <c r="N58" s="20">
        <v>20</v>
      </c>
      <c r="O58" s="20">
        <v>16</v>
      </c>
      <c r="P58" s="20">
        <v>2540</v>
      </c>
      <c r="Q58" s="20">
        <v>2540</v>
      </c>
      <c r="R58" s="20"/>
      <c r="S58" s="20"/>
      <c r="T58" s="20">
        <v>48</v>
      </c>
      <c r="U58" s="20">
        <v>15</v>
      </c>
      <c r="V58" s="20">
        <v>2310</v>
      </c>
      <c r="W58" s="20">
        <v>2310</v>
      </c>
      <c r="X58" s="20"/>
      <c r="Y58" s="20"/>
      <c r="Z58" s="20">
        <v>47</v>
      </c>
    </row>
    <row r="59" spans="1:26" ht="30" customHeight="1">
      <c r="A59" s="20">
        <v>11</v>
      </c>
      <c r="B59" s="20" t="s">
        <v>599</v>
      </c>
      <c r="C59" s="20">
        <f t="shared" si="16"/>
        <v>3</v>
      </c>
      <c r="D59" s="20">
        <f t="shared" si="16"/>
        <v>940</v>
      </c>
      <c r="E59" s="20">
        <f t="shared" si="16"/>
        <v>940</v>
      </c>
      <c r="F59" s="20"/>
      <c r="G59" s="20"/>
      <c r="H59" s="20">
        <f t="shared" si="16"/>
        <v>15</v>
      </c>
      <c r="I59" s="20">
        <v>2</v>
      </c>
      <c r="J59" s="20">
        <v>740</v>
      </c>
      <c r="K59" s="20">
        <v>740</v>
      </c>
      <c r="L59" s="20"/>
      <c r="M59" s="20"/>
      <c r="N59" s="20">
        <v>8</v>
      </c>
      <c r="O59" s="20">
        <v>1</v>
      </c>
      <c r="P59" s="20">
        <v>200</v>
      </c>
      <c r="Q59" s="20">
        <v>200</v>
      </c>
      <c r="R59" s="20"/>
      <c r="S59" s="20"/>
      <c r="T59" s="20">
        <v>7</v>
      </c>
      <c r="U59" s="20"/>
      <c r="V59" s="20"/>
      <c r="W59" s="20"/>
      <c r="X59" s="20"/>
      <c r="Y59" s="20"/>
      <c r="Z59" s="20"/>
    </row>
    <row r="60" spans="1:26" ht="37.5">
      <c r="A60" s="20">
        <v>12</v>
      </c>
      <c r="B60" s="20" t="s">
        <v>196</v>
      </c>
      <c r="C60" s="20">
        <f t="shared" si="16"/>
        <v>11</v>
      </c>
      <c r="D60" s="20">
        <f t="shared" si="16"/>
        <v>5667</v>
      </c>
      <c r="E60" s="20">
        <f t="shared" si="16"/>
        <v>5117</v>
      </c>
      <c r="F60" s="20">
        <f t="shared" si="16"/>
        <v>550</v>
      </c>
      <c r="G60" s="20">
        <f t="shared" si="16"/>
        <v>0</v>
      </c>
      <c r="H60" s="20">
        <f t="shared" si="16"/>
        <v>49</v>
      </c>
      <c r="I60" s="20">
        <v>7</v>
      </c>
      <c r="J60" s="20">
        <v>2767</v>
      </c>
      <c r="K60" s="20">
        <v>2217</v>
      </c>
      <c r="L60" s="20">
        <v>550</v>
      </c>
      <c r="M60" s="20"/>
      <c r="N60" s="20">
        <v>29</v>
      </c>
      <c r="O60" s="20">
        <v>2</v>
      </c>
      <c r="P60" s="20">
        <v>2600</v>
      </c>
      <c r="Q60" s="20">
        <v>2600</v>
      </c>
      <c r="R60" s="20"/>
      <c r="S60" s="20"/>
      <c r="T60" s="20">
        <v>16</v>
      </c>
      <c r="U60" s="20">
        <v>2</v>
      </c>
      <c r="V60" s="20">
        <v>300</v>
      </c>
      <c r="W60" s="20">
        <v>300</v>
      </c>
      <c r="X60" s="20"/>
      <c r="Y60" s="20"/>
      <c r="Z60" s="20">
        <v>4</v>
      </c>
    </row>
    <row r="61" spans="1:26" ht="30" customHeight="1">
      <c r="A61" s="20">
        <v>13</v>
      </c>
      <c r="B61" s="20" t="s">
        <v>199</v>
      </c>
      <c r="C61" s="20">
        <f t="shared" si="16"/>
        <v>7</v>
      </c>
      <c r="D61" s="20">
        <f t="shared" si="16"/>
        <v>3970</v>
      </c>
      <c r="E61" s="20">
        <f t="shared" si="16"/>
        <v>3970</v>
      </c>
      <c r="F61" s="20">
        <f t="shared" si="16"/>
        <v>0</v>
      </c>
      <c r="G61" s="20">
        <f t="shared" si="16"/>
        <v>0</v>
      </c>
      <c r="H61" s="20">
        <f t="shared" si="16"/>
        <v>42</v>
      </c>
      <c r="I61" s="20">
        <v>1</v>
      </c>
      <c r="J61" s="20">
        <v>1250</v>
      </c>
      <c r="K61" s="20">
        <v>1250</v>
      </c>
      <c r="L61" s="20"/>
      <c r="M61" s="20"/>
      <c r="N61" s="20"/>
      <c r="O61" s="20">
        <v>5</v>
      </c>
      <c r="P61" s="20">
        <v>2420</v>
      </c>
      <c r="Q61" s="20">
        <v>2420</v>
      </c>
      <c r="R61" s="20"/>
      <c r="S61" s="20"/>
      <c r="T61" s="20">
        <v>27</v>
      </c>
      <c r="U61" s="20">
        <v>1</v>
      </c>
      <c r="V61" s="20">
        <v>300</v>
      </c>
      <c r="W61" s="20">
        <v>300</v>
      </c>
      <c r="X61" s="20"/>
      <c r="Y61" s="20"/>
      <c r="Z61" s="20">
        <v>15</v>
      </c>
    </row>
    <row r="64" spans="1:26" ht="22.5">
      <c r="A64" s="249" t="s">
        <v>591</v>
      </c>
      <c r="B64" s="249"/>
      <c r="C64" s="249"/>
      <c r="D64" s="249"/>
      <c r="E64" s="249"/>
      <c r="F64" s="249"/>
      <c r="G64" s="249"/>
      <c r="H64" s="249"/>
      <c r="I64" s="249"/>
      <c r="J64" s="249"/>
      <c r="K64" s="249"/>
      <c r="L64" s="249"/>
      <c r="M64" s="249"/>
      <c r="N64" s="249"/>
      <c r="O64" s="249"/>
      <c r="P64" s="249"/>
      <c r="Q64" s="249"/>
      <c r="R64" s="249"/>
      <c r="S64" s="249"/>
      <c r="T64" s="249"/>
      <c r="U64" s="249"/>
      <c r="V64" s="249"/>
      <c r="W64" s="249"/>
      <c r="X64" s="249"/>
      <c r="Y64" s="249"/>
      <c r="Z64" s="249"/>
    </row>
    <row r="65" spans="1:28" ht="19.5" thickBot="1"/>
    <row r="66" spans="1:28" ht="19.5" thickBot="1">
      <c r="A66" s="248" t="s">
        <v>453</v>
      </c>
      <c r="B66" s="248" t="s">
        <v>168</v>
      </c>
      <c r="C66" s="248" t="s">
        <v>451</v>
      </c>
      <c r="D66" s="248"/>
      <c r="E66" s="248"/>
      <c r="F66" s="248"/>
      <c r="G66" s="248"/>
      <c r="H66" s="248"/>
      <c r="I66" s="248" t="s">
        <v>452</v>
      </c>
      <c r="J66" s="248"/>
      <c r="K66" s="248"/>
      <c r="L66" s="248"/>
      <c r="M66" s="248"/>
      <c r="N66" s="248"/>
      <c r="O66" s="248"/>
      <c r="P66" s="248"/>
      <c r="Q66" s="248"/>
      <c r="R66" s="248"/>
      <c r="S66" s="248"/>
      <c r="T66" s="248"/>
      <c r="U66" s="248"/>
      <c r="V66" s="248"/>
      <c r="W66" s="248"/>
      <c r="X66" s="248"/>
      <c r="Y66" s="248"/>
      <c r="Z66" s="248"/>
    </row>
    <row r="67" spans="1:28" ht="19.5" thickBot="1">
      <c r="A67" s="248"/>
      <c r="B67" s="248"/>
      <c r="C67" s="248"/>
      <c r="D67" s="248"/>
      <c r="E67" s="248"/>
      <c r="F67" s="248"/>
      <c r="G67" s="248"/>
      <c r="H67" s="248"/>
      <c r="I67" s="248" t="s">
        <v>446</v>
      </c>
      <c r="J67" s="248"/>
      <c r="K67" s="248"/>
      <c r="L67" s="248"/>
      <c r="M67" s="248"/>
      <c r="N67" s="248"/>
      <c r="O67" s="248" t="s">
        <v>447</v>
      </c>
      <c r="P67" s="248"/>
      <c r="Q67" s="248"/>
      <c r="R67" s="248"/>
      <c r="S67" s="248"/>
      <c r="T67" s="248"/>
      <c r="U67" s="248" t="s">
        <v>448</v>
      </c>
      <c r="V67" s="248"/>
      <c r="W67" s="248"/>
      <c r="X67" s="248"/>
      <c r="Y67" s="248"/>
      <c r="Z67" s="248"/>
    </row>
    <row r="68" spans="1:28" ht="19.5" thickBot="1">
      <c r="A68" s="248"/>
      <c r="B68" s="248"/>
      <c r="C68" s="248" t="s">
        <v>449</v>
      </c>
      <c r="D68" s="247" t="s">
        <v>470</v>
      </c>
      <c r="E68" s="247" t="s">
        <v>468</v>
      </c>
      <c r="F68" s="247"/>
      <c r="G68" s="247"/>
      <c r="H68" s="248" t="s">
        <v>472</v>
      </c>
      <c r="I68" s="248" t="s">
        <v>449</v>
      </c>
      <c r="J68" s="247" t="s">
        <v>470</v>
      </c>
      <c r="K68" s="247" t="s">
        <v>468</v>
      </c>
      <c r="L68" s="247"/>
      <c r="M68" s="247"/>
      <c r="N68" s="248" t="s">
        <v>472</v>
      </c>
      <c r="O68" s="248" t="s">
        <v>449</v>
      </c>
      <c r="P68" s="247" t="s">
        <v>470</v>
      </c>
      <c r="Q68" s="247" t="s">
        <v>468</v>
      </c>
      <c r="R68" s="247"/>
      <c r="S68" s="247"/>
      <c r="T68" s="248" t="s">
        <v>472</v>
      </c>
      <c r="U68" s="248" t="s">
        <v>449</v>
      </c>
      <c r="V68" s="247" t="s">
        <v>470</v>
      </c>
      <c r="W68" s="247" t="s">
        <v>468</v>
      </c>
      <c r="X68" s="247"/>
      <c r="Y68" s="247"/>
      <c r="Z68" s="248" t="s">
        <v>472</v>
      </c>
    </row>
    <row r="69" spans="1:28" ht="57" thickBot="1">
      <c r="A69" s="248"/>
      <c r="B69" s="248"/>
      <c r="C69" s="248"/>
      <c r="D69" s="247"/>
      <c r="E69" s="225" t="s">
        <v>11</v>
      </c>
      <c r="F69" s="225" t="s">
        <v>471</v>
      </c>
      <c r="G69" s="225" t="s">
        <v>450</v>
      </c>
      <c r="H69" s="248"/>
      <c r="I69" s="248"/>
      <c r="J69" s="247"/>
      <c r="K69" s="225" t="s">
        <v>11</v>
      </c>
      <c r="L69" s="225" t="s">
        <v>471</v>
      </c>
      <c r="M69" s="225" t="s">
        <v>450</v>
      </c>
      <c r="N69" s="248"/>
      <c r="O69" s="248"/>
      <c r="P69" s="247"/>
      <c r="Q69" s="225" t="s">
        <v>11</v>
      </c>
      <c r="R69" s="225" t="s">
        <v>471</v>
      </c>
      <c r="S69" s="225" t="s">
        <v>450</v>
      </c>
      <c r="T69" s="248"/>
      <c r="U69" s="248"/>
      <c r="V69" s="247"/>
      <c r="W69" s="225" t="s">
        <v>11</v>
      </c>
      <c r="X69" s="225" t="s">
        <v>471</v>
      </c>
      <c r="Y69" s="225" t="s">
        <v>450</v>
      </c>
      <c r="Z69" s="248"/>
    </row>
    <row r="70" spans="1:28">
      <c r="A70" s="232"/>
      <c r="B70" s="233" t="s">
        <v>454</v>
      </c>
      <c r="C70" s="234">
        <f t="shared" ref="C70:I70" si="17">+C71+C72+C73+C74+C75+C76+C79+C82+C84+C85+C86</f>
        <v>117</v>
      </c>
      <c r="D70" s="234">
        <f t="shared" si="17"/>
        <v>268396</v>
      </c>
      <c r="E70" s="234">
        <f t="shared" si="17"/>
        <v>109586</v>
      </c>
      <c r="F70" s="234">
        <f t="shared" si="17"/>
        <v>158810</v>
      </c>
      <c r="G70" s="234">
        <f t="shared" si="17"/>
        <v>0</v>
      </c>
      <c r="H70" s="234">
        <f t="shared" si="17"/>
        <v>1120</v>
      </c>
      <c r="I70" s="234">
        <f t="shared" si="17"/>
        <v>41</v>
      </c>
      <c r="J70" s="234">
        <f t="shared" ref="J70:Z70" si="18">+J71+J72+J73+J74+J75+J76+J79+J82+J84+J85+J86</f>
        <v>77535</v>
      </c>
      <c r="K70" s="234">
        <f t="shared" si="18"/>
        <v>40855</v>
      </c>
      <c r="L70" s="234">
        <f t="shared" si="18"/>
        <v>36680</v>
      </c>
      <c r="M70" s="234">
        <f t="shared" si="18"/>
        <v>0</v>
      </c>
      <c r="N70" s="234">
        <f t="shared" si="18"/>
        <v>364</v>
      </c>
      <c r="O70" s="234">
        <f t="shared" si="18"/>
        <v>39</v>
      </c>
      <c r="P70" s="234">
        <f t="shared" si="18"/>
        <v>89041</v>
      </c>
      <c r="Q70" s="234">
        <f t="shared" si="18"/>
        <v>38526</v>
      </c>
      <c r="R70" s="234">
        <f t="shared" si="18"/>
        <v>50515</v>
      </c>
      <c r="S70" s="234">
        <f t="shared" si="18"/>
        <v>0</v>
      </c>
      <c r="T70" s="234">
        <f t="shared" si="18"/>
        <v>425</v>
      </c>
      <c r="U70" s="234">
        <f t="shared" si="18"/>
        <v>37</v>
      </c>
      <c r="V70" s="234">
        <f t="shared" si="18"/>
        <v>101820</v>
      </c>
      <c r="W70" s="234">
        <f t="shared" si="18"/>
        <v>30205</v>
      </c>
      <c r="X70" s="234">
        <f t="shared" si="18"/>
        <v>71615</v>
      </c>
      <c r="Y70" s="234">
        <f t="shared" si="18"/>
        <v>0</v>
      </c>
      <c r="Z70" s="234">
        <f t="shared" si="18"/>
        <v>331</v>
      </c>
    </row>
    <row r="71" spans="1:28" ht="37.5">
      <c r="A71" s="235">
        <v>1</v>
      </c>
      <c r="B71" s="40" t="s">
        <v>399</v>
      </c>
      <c r="C71" s="236">
        <f>+I71+O71+U71</f>
        <v>18</v>
      </c>
      <c r="D71" s="236">
        <f>+J71+P71+V71</f>
        <v>1135</v>
      </c>
      <c r="E71" s="236">
        <f t="shared" ref="E71:H86" si="19">+K71+Q71+W71</f>
        <v>960</v>
      </c>
      <c r="F71" s="236">
        <f t="shared" si="19"/>
        <v>175</v>
      </c>
      <c r="G71" s="236">
        <f t="shared" si="19"/>
        <v>0</v>
      </c>
      <c r="H71" s="236">
        <f>+N71+T71+Z71</f>
        <v>43</v>
      </c>
      <c r="I71" s="236">
        <v>5</v>
      </c>
      <c r="J71" s="236">
        <f>+K71+M71+L71</f>
        <v>340</v>
      </c>
      <c r="K71" s="236">
        <v>270</v>
      </c>
      <c r="L71" s="237">
        <v>70</v>
      </c>
      <c r="M71" s="236"/>
      <c r="N71" s="236">
        <v>12</v>
      </c>
      <c r="O71" s="236">
        <v>6</v>
      </c>
      <c r="P71" s="236">
        <f>+Q71+R71+S71</f>
        <v>380</v>
      </c>
      <c r="Q71" s="236">
        <v>345</v>
      </c>
      <c r="R71" s="236">
        <v>35</v>
      </c>
      <c r="S71" s="236"/>
      <c r="T71" s="237">
        <v>15</v>
      </c>
      <c r="U71" s="236">
        <v>7</v>
      </c>
      <c r="V71" s="236">
        <f>+W71+X71</f>
        <v>415</v>
      </c>
      <c r="W71" s="236">
        <v>345</v>
      </c>
      <c r="X71" s="236">
        <v>70</v>
      </c>
      <c r="Y71" s="236"/>
      <c r="Z71" s="236">
        <v>16</v>
      </c>
    </row>
    <row r="72" spans="1:28" ht="37.5">
      <c r="A72" s="235">
        <v>2</v>
      </c>
      <c r="B72" s="40" t="s">
        <v>374</v>
      </c>
      <c r="C72" s="236">
        <f t="shared" ref="C72:H86" si="20">+I72+O72+U72</f>
        <v>11</v>
      </c>
      <c r="D72" s="236">
        <f t="shared" si="20"/>
        <v>1200</v>
      </c>
      <c r="E72" s="236">
        <f t="shared" si="19"/>
        <v>880</v>
      </c>
      <c r="F72" s="236">
        <f t="shared" si="19"/>
        <v>320</v>
      </c>
      <c r="G72" s="236">
        <f t="shared" si="19"/>
        <v>0</v>
      </c>
      <c r="H72" s="236">
        <f t="shared" si="19"/>
        <v>35</v>
      </c>
      <c r="I72" s="236">
        <v>3</v>
      </c>
      <c r="J72" s="236">
        <f t="shared" ref="J72:J86" si="21">+K72+M72+L72</f>
        <v>240</v>
      </c>
      <c r="K72" s="236">
        <v>240</v>
      </c>
      <c r="L72" s="237"/>
      <c r="M72" s="236"/>
      <c r="N72" s="236">
        <v>9</v>
      </c>
      <c r="O72" s="236">
        <v>4</v>
      </c>
      <c r="P72" s="236">
        <f t="shared" ref="P72:P86" si="22">+Q72+R72+S72</f>
        <v>480</v>
      </c>
      <c r="Q72" s="236">
        <v>320</v>
      </c>
      <c r="R72" s="236">
        <v>160</v>
      </c>
      <c r="S72" s="236"/>
      <c r="T72" s="237">
        <v>14</v>
      </c>
      <c r="U72" s="236">
        <v>4</v>
      </c>
      <c r="V72" s="236">
        <f t="shared" ref="V72:V86" si="23">+W72+X72</f>
        <v>480</v>
      </c>
      <c r="W72" s="236">
        <v>320</v>
      </c>
      <c r="X72" s="236">
        <v>160</v>
      </c>
      <c r="Y72" s="236"/>
      <c r="Z72" s="236">
        <v>12</v>
      </c>
    </row>
    <row r="73" spans="1:28" ht="37.5">
      <c r="A73" s="235">
        <v>3</v>
      </c>
      <c r="B73" s="40" t="s">
        <v>592</v>
      </c>
      <c r="C73" s="236">
        <f t="shared" si="20"/>
        <v>9</v>
      </c>
      <c r="D73" s="236">
        <f t="shared" si="20"/>
        <v>143600</v>
      </c>
      <c r="E73" s="236">
        <f t="shared" si="19"/>
        <v>42360</v>
      </c>
      <c r="F73" s="236">
        <f t="shared" si="19"/>
        <v>101240</v>
      </c>
      <c r="G73" s="236">
        <f t="shared" si="19"/>
        <v>0</v>
      </c>
      <c r="H73" s="236">
        <f t="shared" si="19"/>
        <v>302</v>
      </c>
      <c r="I73" s="236">
        <v>5</v>
      </c>
      <c r="J73" s="236">
        <f t="shared" si="21"/>
        <v>24513.5</v>
      </c>
      <c r="K73" s="236">
        <v>6573.5</v>
      </c>
      <c r="L73" s="237">
        <v>17940</v>
      </c>
      <c r="M73" s="236"/>
      <c r="N73" s="236">
        <v>57</v>
      </c>
      <c r="O73" s="236">
        <v>3</v>
      </c>
      <c r="P73" s="236">
        <f t="shared" si="22"/>
        <v>53741.5</v>
      </c>
      <c r="Q73" s="236">
        <v>19441.5</v>
      </c>
      <c r="R73" s="236">
        <v>34300</v>
      </c>
      <c r="S73" s="236"/>
      <c r="T73" s="237">
        <v>105</v>
      </c>
      <c r="U73" s="236">
        <v>1</v>
      </c>
      <c r="V73" s="236">
        <f t="shared" si="23"/>
        <v>65345</v>
      </c>
      <c r="W73" s="236">
        <v>16345</v>
      </c>
      <c r="X73" s="236">
        <v>49000</v>
      </c>
      <c r="Y73" s="236"/>
      <c r="Z73" s="236">
        <v>140</v>
      </c>
    </row>
    <row r="74" spans="1:28" ht="37.5">
      <c r="A74" s="235">
        <v>4</v>
      </c>
      <c r="B74" s="40" t="s">
        <v>593</v>
      </c>
      <c r="C74" s="236">
        <f t="shared" si="20"/>
        <v>4</v>
      </c>
      <c r="D74" s="236">
        <f t="shared" si="20"/>
        <v>1440</v>
      </c>
      <c r="E74" s="236">
        <f t="shared" si="19"/>
        <v>1400</v>
      </c>
      <c r="F74" s="236">
        <f t="shared" si="19"/>
        <v>40</v>
      </c>
      <c r="G74" s="236">
        <f t="shared" si="19"/>
        <v>0</v>
      </c>
      <c r="H74" s="236">
        <f t="shared" si="19"/>
        <v>8</v>
      </c>
      <c r="I74" s="236">
        <v>1</v>
      </c>
      <c r="J74" s="236">
        <f t="shared" si="21"/>
        <v>200</v>
      </c>
      <c r="K74" s="236">
        <v>200</v>
      </c>
      <c r="L74" s="237"/>
      <c r="M74" s="236"/>
      <c r="N74" s="236">
        <v>3</v>
      </c>
      <c r="O74" s="236">
        <v>1</v>
      </c>
      <c r="P74" s="236">
        <f t="shared" si="22"/>
        <v>360</v>
      </c>
      <c r="Q74" s="236">
        <v>360</v>
      </c>
      <c r="R74" s="236"/>
      <c r="S74" s="236"/>
      <c r="T74" s="237">
        <v>2</v>
      </c>
      <c r="U74" s="236">
        <v>2</v>
      </c>
      <c r="V74" s="236">
        <f t="shared" si="23"/>
        <v>880</v>
      </c>
      <c r="W74" s="236">
        <v>840</v>
      </c>
      <c r="X74" s="236">
        <v>40</v>
      </c>
      <c r="Y74" s="236"/>
      <c r="Z74" s="236">
        <v>3</v>
      </c>
    </row>
    <row r="75" spans="1:28" ht="37.5">
      <c r="A75" s="235">
        <v>5</v>
      </c>
      <c r="B75" s="40" t="s">
        <v>594</v>
      </c>
      <c r="C75" s="236">
        <f t="shared" si="20"/>
        <v>13</v>
      </c>
      <c r="D75" s="236">
        <f t="shared" si="20"/>
        <v>9520</v>
      </c>
      <c r="E75" s="236">
        <f t="shared" si="19"/>
        <v>6600</v>
      </c>
      <c r="F75" s="236">
        <f t="shared" si="19"/>
        <v>2920</v>
      </c>
      <c r="G75" s="236">
        <f t="shared" si="19"/>
        <v>0</v>
      </c>
      <c r="H75" s="236">
        <f t="shared" si="19"/>
        <v>41</v>
      </c>
      <c r="I75" s="236">
        <v>4</v>
      </c>
      <c r="J75" s="236">
        <f t="shared" si="21"/>
        <v>4120</v>
      </c>
      <c r="K75" s="236">
        <v>2300</v>
      </c>
      <c r="L75" s="237">
        <v>1820</v>
      </c>
      <c r="M75" s="236"/>
      <c r="N75" s="236">
        <v>19</v>
      </c>
      <c r="O75" s="236">
        <v>3</v>
      </c>
      <c r="P75" s="236">
        <f t="shared" si="22"/>
        <v>2250</v>
      </c>
      <c r="Q75" s="236">
        <v>1750</v>
      </c>
      <c r="R75" s="236">
        <v>500</v>
      </c>
      <c r="S75" s="236"/>
      <c r="T75" s="237">
        <v>4</v>
      </c>
      <c r="U75" s="236">
        <v>6</v>
      </c>
      <c r="V75" s="236">
        <f t="shared" si="23"/>
        <v>3150</v>
      </c>
      <c r="W75" s="236">
        <v>2550</v>
      </c>
      <c r="X75" s="236">
        <v>600</v>
      </c>
      <c r="Y75" s="236"/>
      <c r="Z75" s="236">
        <v>18</v>
      </c>
    </row>
    <row r="76" spans="1:28" s="39" customFormat="1">
      <c r="A76" s="238">
        <v>6</v>
      </c>
      <c r="B76" s="224" t="s">
        <v>455</v>
      </c>
      <c r="C76" s="239">
        <f t="shared" si="20"/>
        <v>15</v>
      </c>
      <c r="D76" s="239">
        <f t="shared" si="20"/>
        <v>6940</v>
      </c>
      <c r="E76" s="239">
        <f t="shared" si="19"/>
        <v>6690</v>
      </c>
      <c r="F76" s="239">
        <f t="shared" si="19"/>
        <v>250</v>
      </c>
      <c r="G76" s="239">
        <f t="shared" si="19"/>
        <v>0</v>
      </c>
      <c r="H76" s="239">
        <f t="shared" si="19"/>
        <v>108</v>
      </c>
      <c r="I76" s="239">
        <f>+I78</f>
        <v>6</v>
      </c>
      <c r="J76" s="239">
        <f t="shared" ref="J76:Z76" si="24">+J78</f>
        <v>3070</v>
      </c>
      <c r="K76" s="239">
        <f t="shared" si="24"/>
        <v>2920</v>
      </c>
      <c r="L76" s="240">
        <f t="shared" si="24"/>
        <v>150</v>
      </c>
      <c r="M76" s="239">
        <f t="shared" si="24"/>
        <v>0</v>
      </c>
      <c r="N76" s="239">
        <f t="shared" si="24"/>
        <v>46</v>
      </c>
      <c r="O76" s="239">
        <f t="shared" si="24"/>
        <v>3</v>
      </c>
      <c r="P76" s="236">
        <f t="shared" si="22"/>
        <v>2030</v>
      </c>
      <c r="Q76" s="239">
        <f t="shared" si="24"/>
        <v>2030</v>
      </c>
      <c r="R76" s="239">
        <f t="shared" si="24"/>
        <v>0</v>
      </c>
      <c r="S76" s="239">
        <f t="shared" si="24"/>
        <v>0</v>
      </c>
      <c r="T76" s="240">
        <f t="shared" si="24"/>
        <v>26</v>
      </c>
      <c r="U76" s="239">
        <f t="shared" si="24"/>
        <v>6</v>
      </c>
      <c r="V76" s="236">
        <f t="shared" si="23"/>
        <v>1840</v>
      </c>
      <c r="W76" s="239">
        <f t="shared" si="24"/>
        <v>1740</v>
      </c>
      <c r="X76" s="239">
        <f t="shared" si="24"/>
        <v>100</v>
      </c>
      <c r="Y76" s="239">
        <f t="shared" si="24"/>
        <v>0</v>
      </c>
      <c r="Z76" s="239">
        <f t="shared" si="24"/>
        <v>36</v>
      </c>
      <c r="AA76" s="38"/>
      <c r="AB76" s="38"/>
    </row>
    <row r="77" spans="1:28">
      <c r="A77" s="235"/>
      <c r="B77" s="40" t="s">
        <v>415</v>
      </c>
      <c r="C77" s="236">
        <f t="shared" si="20"/>
        <v>0</v>
      </c>
      <c r="D77" s="236">
        <f t="shared" si="20"/>
        <v>0</v>
      </c>
      <c r="E77" s="236">
        <f t="shared" si="19"/>
        <v>0</v>
      </c>
      <c r="F77" s="236">
        <f t="shared" si="19"/>
        <v>0</v>
      </c>
      <c r="G77" s="236">
        <f t="shared" si="19"/>
        <v>0</v>
      </c>
      <c r="H77" s="236">
        <f t="shared" si="19"/>
        <v>0</v>
      </c>
      <c r="I77" s="236"/>
      <c r="J77" s="236">
        <f t="shared" si="21"/>
        <v>0</v>
      </c>
      <c r="K77" s="236"/>
      <c r="L77" s="237"/>
      <c r="M77" s="236"/>
      <c r="N77" s="236"/>
      <c r="O77" s="236"/>
      <c r="P77" s="236">
        <f t="shared" si="22"/>
        <v>0</v>
      </c>
      <c r="Q77" s="236"/>
      <c r="R77" s="236"/>
      <c r="S77" s="236"/>
      <c r="T77" s="237"/>
      <c r="U77" s="236"/>
      <c r="V77" s="236">
        <f t="shared" si="23"/>
        <v>0</v>
      </c>
      <c r="W77" s="236"/>
      <c r="X77" s="236"/>
      <c r="Y77" s="236"/>
      <c r="Z77" s="236"/>
    </row>
    <row r="78" spans="1:28">
      <c r="A78" s="235"/>
      <c r="B78" s="40" t="s">
        <v>381</v>
      </c>
      <c r="C78" s="236">
        <f t="shared" si="20"/>
        <v>15</v>
      </c>
      <c r="D78" s="236">
        <f t="shared" si="20"/>
        <v>6940</v>
      </c>
      <c r="E78" s="236">
        <f t="shared" si="19"/>
        <v>6690</v>
      </c>
      <c r="F78" s="236">
        <f t="shared" si="19"/>
        <v>250</v>
      </c>
      <c r="G78" s="236">
        <f t="shared" si="19"/>
        <v>0</v>
      </c>
      <c r="H78" s="236">
        <f t="shared" si="19"/>
        <v>108</v>
      </c>
      <c r="I78" s="236">
        <v>6</v>
      </c>
      <c r="J78" s="236">
        <f t="shared" si="21"/>
        <v>3070</v>
      </c>
      <c r="K78" s="236">
        <v>2920</v>
      </c>
      <c r="L78" s="237">
        <v>150</v>
      </c>
      <c r="M78" s="236"/>
      <c r="N78" s="236">
        <v>46</v>
      </c>
      <c r="O78" s="236">
        <v>3</v>
      </c>
      <c r="P78" s="236">
        <f t="shared" si="22"/>
        <v>2030</v>
      </c>
      <c r="Q78" s="236">
        <v>2030</v>
      </c>
      <c r="R78" s="236"/>
      <c r="S78" s="236"/>
      <c r="T78" s="237">
        <v>26</v>
      </c>
      <c r="U78" s="236">
        <v>6</v>
      </c>
      <c r="V78" s="236">
        <f t="shared" si="23"/>
        <v>1840</v>
      </c>
      <c r="W78" s="236">
        <v>1740</v>
      </c>
      <c r="X78" s="236">
        <v>100</v>
      </c>
      <c r="Y78" s="236"/>
      <c r="Z78" s="236">
        <v>36</v>
      </c>
    </row>
    <row r="79" spans="1:28" s="39" customFormat="1" ht="37.5">
      <c r="A79" s="238">
        <v>7</v>
      </c>
      <c r="B79" s="224" t="s">
        <v>456</v>
      </c>
      <c r="C79" s="239">
        <f>+C80+C81</f>
        <v>23</v>
      </c>
      <c r="D79" s="239">
        <f t="shared" ref="D79:Z79" si="25">+D80+D81</f>
        <v>13000</v>
      </c>
      <c r="E79" s="239">
        <f t="shared" si="25"/>
        <v>10835</v>
      </c>
      <c r="F79" s="239">
        <f t="shared" si="25"/>
        <v>2165</v>
      </c>
      <c r="G79" s="239">
        <f t="shared" si="25"/>
        <v>0</v>
      </c>
      <c r="H79" s="239">
        <f t="shared" si="25"/>
        <v>121</v>
      </c>
      <c r="I79" s="239">
        <f t="shared" si="25"/>
        <v>8</v>
      </c>
      <c r="J79" s="239">
        <f t="shared" si="25"/>
        <v>7550</v>
      </c>
      <c r="K79" s="239">
        <f t="shared" si="25"/>
        <v>6500</v>
      </c>
      <c r="L79" s="240">
        <f t="shared" si="25"/>
        <v>1050</v>
      </c>
      <c r="M79" s="239">
        <f t="shared" si="25"/>
        <v>0</v>
      </c>
      <c r="N79" s="239">
        <f t="shared" si="25"/>
        <v>54</v>
      </c>
      <c r="O79" s="239">
        <f t="shared" si="25"/>
        <v>9</v>
      </c>
      <c r="P79" s="236">
        <f t="shared" si="22"/>
        <v>4395</v>
      </c>
      <c r="Q79" s="239">
        <f t="shared" si="25"/>
        <v>3675</v>
      </c>
      <c r="R79" s="239">
        <f t="shared" si="25"/>
        <v>720</v>
      </c>
      <c r="S79" s="239">
        <f t="shared" si="25"/>
        <v>0</v>
      </c>
      <c r="T79" s="240">
        <f t="shared" si="25"/>
        <v>51</v>
      </c>
      <c r="U79" s="239">
        <f t="shared" si="25"/>
        <v>6</v>
      </c>
      <c r="V79" s="236">
        <f t="shared" si="23"/>
        <v>1055</v>
      </c>
      <c r="W79" s="239">
        <f t="shared" si="25"/>
        <v>660</v>
      </c>
      <c r="X79" s="239">
        <f t="shared" si="25"/>
        <v>395</v>
      </c>
      <c r="Y79" s="239">
        <f t="shared" si="25"/>
        <v>0</v>
      </c>
      <c r="Z79" s="239">
        <f t="shared" si="25"/>
        <v>16</v>
      </c>
      <c r="AA79" s="38"/>
      <c r="AB79" s="38"/>
    </row>
    <row r="80" spans="1:28" ht="37.5">
      <c r="A80" s="235"/>
      <c r="B80" s="40" t="s">
        <v>370</v>
      </c>
      <c r="C80" s="236">
        <f t="shared" si="20"/>
        <v>18</v>
      </c>
      <c r="D80" s="236">
        <f t="shared" si="20"/>
        <v>11685</v>
      </c>
      <c r="E80" s="236">
        <f t="shared" si="20"/>
        <v>10020</v>
      </c>
      <c r="F80" s="236">
        <f t="shared" si="20"/>
        <v>1665</v>
      </c>
      <c r="G80" s="236">
        <f t="shared" si="20"/>
        <v>0</v>
      </c>
      <c r="H80" s="236">
        <f t="shared" si="20"/>
        <v>103</v>
      </c>
      <c r="I80" s="236">
        <v>7</v>
      </c>
      <c r="J80" s="236">
        <f t="shared" si="21"/>
        <v>6550</v>
      </c>
      <c r="K80" s="236">
        <v>6000</v>
      </c>
      <c r="L80" s="241">
        <v>550</v>
      </c>
      <c r="M80" s="236"/>
      <c r="N80" s="236">
        <v>50</v>
      </c>
      <c r="O80" s="236">
        <v>7</v>
      </c>
      <c r="P80" s="236">
        <f t="shared" si="22"/>
        <v>4270</v>
      </c>
      <c r="Q80" s="236">
        <v>3550</v>
      </c>
      <c r="R80" s="236">
        <v>720</v>
      </c>
      <c r="S80" s="236"/>
      <c r="T80" s="237">
        <v>46</v>
      </c>
      <c r="U80" s="236">
        <v>4</v>
      </c>
      <c r="V80" s="236">
        <f t="shared" si="23"/>
        <v>865</v>
      </c>
      <c r="W80" s="236">
        <v>470</v>
      </c>
      <c r="X80" s="236">
        <v>395</v>
      </c>
      <c r="Y80" s="236"/>
      <c r="Z80" s="236">
        <v>7</v>
      </c>
    </row>
    <row r="81" spans="1:28">
      <c r="A81" s="235"/>
      <c r="B81" s="40" t="s">
        <v>595</v>
      </c>
      <c r="C81" s="236">
        <f t="shared" si="20"/>
        <v>5</v>
      </c>
      <c r="D81" s="236">
        <f t="shared" si="20"/>
        <v>1315</v>
      </c>
      <c r="E81" s="236">
        <f t="shared" si="19"/>
        <v>815</v>
      </c>
      <c r="F81" s="236">
        <f t="shared" si="19"/>
        <v>500</v>
      </c>
      <c r="G81" s="236">
        <f t="shared" si="19"/>
        <v>0</v>
      </c>
      <c r="H81" s="236">
        <f t="shared" si="19"/>
        <v>18</v>
      </c>
      <c r="I81" s="236">
        <v>1</v>
      </c>
      <c r="J81" s="236">
        <f t="shared" si="21"/>
        <v>1000</v>
      </c>
      <c r="K81" s="236">
        <v>500</v>
      </c>
      <c r="L81" s="237">
        <v>500</v>
      </c>
      <c r="M81" s="236"/>
      <c r="N81" s="236">
        <v>4</v>
      </c>
      <c r="O81" s="236">
        <v>2</v>
      </c>
      <c r="P81" s="236">
        <f t="shared" si="22"/>
        <v>125</v>
      </c>
      <c r="Q81" s="236">
        <v>125</v>
      </c>
      <c r="R81" s="236"/>
      <c r="S81" s="236"/>
      <c r="T81" s="237">
        <v>5</v>
      </c>
      <c r="U81" s="236">
        <v>2</v>
      </c>
      <c r="V81" s="236">
        <f t="shared" si="23"/>
        <v>190</v>
      </c>
      <c r="W81" s="236">
        <v>190</v>
      </c>
      <c r="X81" s="236"/>
      <c r="Y81" s="236"/>
      <c r="Z81" s="236">
        <v>9</v>
      </c>
    </row>
    <row r="82" spans="1:28" s="39" customFormat="1" ht="56.25">
      <c r="A82" s="238">
        <v>8</v>
      </c>
      <c r="B82" s="224" t="s">
        <v>457</v>
      </c>
      <c r="C82" s="239">
        <f t="shared" si="20"/>
        <v>9</v>
      </c>
      <c r="D82" s="239">
        <f t="shared" si="20"/>
        <v>33450</v>
      </c>
      <c r="E82" s="239">
        <f t="shared" si="19"/>
        <v>24050</v>
      </c>
      <c r="F82" s="239">
        <f t="shared" si="19"/>
        <v>9400</v>
      </c>
      <c r="G82" s="239">
        <f t="shared" si="19"/>
        <v>0</v>
      </c>
      <c r="H82" s="239">
        <f t="shared" si="19"/>
        <v>239</v>
      </c>
      <c r="I82" s="239">
        <f>+I83</f>
        <v>3</v>
      </c>
      <c r="J82" s="239">
        <f t="shared" ref="J82:Z82" si="26">+J83</f>
        <v>28500</v>
      </c>
      <c r="K82" s="239">
        <f t="shared" si="26"/>
        <v>19250</v>
      </c>
      <c r="L82" s="240">
        <f t="shared" si="26"/>
        <v>9250</v>
      </c>
      <c r="M82" s="239">
        <f t="shared" si="26"/>
        <v>0</v>
      </c>
      <c r="N82" s="239">
        <f t="shared" si="26"/>
        <v>115</v>
      </c>
      <c r="O82" s="239">
        <f t="shared" si="26"/>
        <v>3</v>
      </c>
      <c r="P82" s="236">
        <f t="shared" si="22"/>
        <v>4600</v>
      </c>
      <c r="Q82" s="239">
        <f t="shared" si="26"/>
        <v>4600</v>
      </c>
      <c r="R82" s="239">
        <f t="shared" si="26"/>
        <v>0</v>
      </c>
      <c r="S82" s="239">
        <f t="shared" si="26"/>
        <v>0</v>
      </c>
      <c r="T82" s="240">
        <f t="shared" si="26"/>
        <v>114</v>
      </c>
      <c r="U82" s="239">
        <f t="shared" si="26"/>
        <v>3</v>
      </c>
      <c r="V82" s="236">
        <f t="shared" si="23"/>
        <v>350</v>
      </c>
      <c r="W82" s="239">
        <f t="shared" si="26"/>
        <v>200</v>
      </c>
      <c r="X82" s="239">
        <f t="shared" si="26"/>
        <v>150</v>
      </c>
      <c r="Y82" s="239">
        <f t="shared" si="26"/>
        <v>0</v>
      </c>
      <c r="Z82" s="239">
        <f t="shared" si="26"/>
        <v>10</v>
      </c>
      <c r="AA82" s="38"/>
      <c r="AB82" s="38"/>
    </row>
    <row r="83" spans="1:28">
      <c r="A83" s="235"/>
      <c r="B83" s="40" t="s">
        <v>366</v>
      </c>
      <c r="C83" s="236">
        <f t="shared" si="20"/>
        <v>9</v>
      </c>
      <c r="D83" s="236">
        <f t="shared" si="20"/>
        <v>33450</v>
      </c>
      <c r="E83" s="236">
        <f t="shared" si="19"/>
        <v>24050</v>
      </c>
      <c r="F83" s="236">
        <f t="shared" si="19"/>
        <v>9400</v>
      </c>
      <c r="G83" s="236">
        <f t="shared" si="19"/>
        <v>0</v>
      </c>
      <c r="H83" s="236">
        <f t="shared" si="19"/>
        <v>239</v>
      </c>
      <c r="I83" s="236">
        <v>3</v>
      </c>
      <c r="J83" s="236">
        <f t="shared" si="21"/>
        <v>28500</v>
      </c>
      <c r="K83" s="236">
        <v>19250</v>
      </c>
      <c r="L83" s="237">
        <v>9250</v>
      </c>
      <c r="M83" s="236"/>
      <c r="N83" s="236">
        <v>115</v>
      </c>
      <c r="O83" s="236">
        <v>3</v>
      </c>
      <c r="P83" s="236">
        <f t="shared" si="22"/>
        <v>4600</v>
      </c>
      <c r="Q83" s="236">
        <v>4600</v>
      </c>
      <c r="R83" s="236"/>
      <c r="S83" s="236"/>
      <c r="T83" s="237">
        <v>114</v>
      </c>
      <c r="U83" s="236">
        <v>3</v>
      </c>
      <c r="V83" s="236">
        <f t="shared" si="23"/>
        <v>350</v>
      </c>
      <c r="W83" s="236">
        <v>200</v>
      </c>
      <c r="X83" s="236">
        <v>150</v>
      </c>
      <c r="Y83" s="236"/>
      <c r="Z83" s="236">
        <v>10</v>
      </c>
    </row>
    <row r="84" spans="1:28" ht="37.5">
      <c r="A84" s="235">
        <v>9</v>
      </c>
      <c r="B84" s="40" t="s">
        <v>596</v>
      </c>
      <c r="C84" s="236">
        <f t="shared" si="20"/>
        <v>11</v>
      </c>
      <c r="D84" s="236">
        <f t="shared" si="20"/>
        <v>57026</v>
      </c>
      <c r="E84" s="236">
        <f t="shared" si="19"/>
        <v>15026</v>
      </c>
      <c r="F84" s="236">
        <f t="shared" si="19"/>
        <v>42000</v>
      </c>
      <c r="G84" s="236">
        <f t="shared" si="19"/>
        <v>0</v>
      </c>
      <c r="H84" s="236">
        <f t="shared" si="19"/>
        <v>177</v>
      </c>
      <c r="I84" s="236">
        <v>5</v>
      </c>
      <c r="J84" s="236">
        <f t="shared" si="21"/>
        <v>8801.5</v>
      </c>
      <c r="K84" s="236">
        <v>2501.5</v>
      </c>
      <c r="L84" s="237">
        <v>6300</v>
      </c>
      <c r="M84" s="236"/>
      <c r="N84" s="236">
        <v>45</v>
      </c>
      <c r="O84" s="236">
        <v>5</v>
      </c>
      <c r="P84" s="236">
        <f t="shared" si="22"/>
        <v>20219.5</v>
      </c>
      <c r="Q84" s="236">
        <v>5519.5</v>
      </c>
      <c r="R84" s="236">
        <v>14700</v>
      </c>
      <c r="S84" s="236"/>
      <c r="T84" s="237">
        <v>72</v>
      </c>
      <c r="U84" s="236">
        <v>1</v>
      </c>
      <c r="V84" s="236">
        <f t="shared" si="23"/>
        <v>28005</v>
      </c>
      <c r="W84" s="236">
        <v>7005</v>
      </c>
      <c r="X84" s="236">
        <v>21000</v>
      </c>
      <c r="Y84" s="236"/>
      <c r="Z84" s="236">
        <v>60</v>
      </c>
    </row>
    <row r="85" spans="1:28">
      <c r="A85" s="235">
        <v>10</v>
      </c>
      <c r="B85" s="40" t="s">
        <v>427</v>
      </c>
      <c r="C85" s="236">
        <f t="shared" si="20"/>
        <v>2</v>
      </c>
      <c r="D85" s="236">
        <f t="shared" si="20"/>
        <v>800</v>
      </c>
      <c r="E85" s="236">
        <f t="shared" si="19"/>
        <v>600</v>
      </c>
      <c r="F85" s="236">
        <f t="shared" si="19"/>
        <v>200</v>
      </c>
      <c r="G85" s="236">
        <f t="shared" si="19"/>
        <v>0</v>
      </c>
      <c r="H85" s="236">
        <f t="shared" si="19"/>
        <v>40</v>
      </c>
      <c r="I85" s="236"/>
      <c r="J85" s="236">
        <f t="shared" si="21"/>
        <v>0</v>
      </c>
      <c r="K85" s="236"/>
      <c r="L85" s="237"/>
      <c r="M85" s="236"/>
      <c r="N85" s="236"/>
      <c r="O85" s="236">
        <v>1</v>
      </c>
      <c r="P85" s="236">
        <f t="shared" si="22"/>
        <v>500</v>
      </c>
      <c r="Q85" s="236">
        <v>400</v>
      </c>
      <c r="R85" s="236">
        <v>100</v>
      </c>
      <c r="S85" s="236"/>
      <c r="T85" s="237">
        <v>20</v>
      </c>
      <c r="U85" s="236">
        <v>1</v>
      </c>
      <c r="V85" s="236">
        <f t="shared" si="23"/>
        <v>300</v>
      </c>
      <c r="W85" s="236">
        <v>200</v>
      </c>
      <c r="X85" s="236">
        <v>100</v>
      </c>
      <c r="Y85" s="236"/>
      <c r="Z85" s="236">
        <v>20</v>
      </c>
    </row>
    <row r="86" spans="1:28" ht="19.5" thickBot="1">
      <c r="A86" s="242">
        <v>11</v>
      </c>
      <c r="B86" s="243" t="s">
        <v>597</v>
      </c>
      <c r="C86" s="244">
        <f t="shared" si="20"/>
        <v>2</v>
      </c>
      <c r="D86" s="244">
        <f t="shared" si="20"/>
        <v>285</v>
      </c>
      <c r="E86" s="244">
        <f t="shared" si="19"/>
        <v>185</v>
      </c>
      <c r="F86" s="244">
        <f t="shared" si="19"/>
        <v>100</v>
      </c>
      <c r="G86" s="244">
        <f t="shared" si="19"/>
        <v>0</v>
      </c>
      <c r="H86" s="244">
        <f t="shared" si="19"/>
        <v>6</v>
      </c>
      <c r="I86" s="244">
        <v>1</v>
      </c>
      <c r="J86" s="236">
        <f t="shared" si="21"/>
        <v>200</v>
      </c>
      <c r="K86" s="244">
        <v>100</v>
      </c>
      <c r="L86" s="245">
        <v>100</v>
      </c>
      <c r="M86" s="244"/>
      <c r="N86" s="244">
        <v>4</v>
      </c>
      <c r="O86" s="236">
        <v>1</v>
      </c>
      <c r="P86" s="236">
        <f t="shared" si="22"/>
        <v>85</v>
      </c>
      <c r="Q86" s="236">
        <v>85</v>
      </c>
      <c r="R86" s="236"/>
      <c r="S86" s="236"/>
      <c r="T86" s="237">
        <v>2</v>
      </c>
      <c r="U86" s="244"/>
      <c r="V86" s="236">
        <f t="shared" si="23"/>
        <v>0</v>
      </c>
      <c r="W86" s="244"/>
      <c r="X86" s="244"/>
      <c r="Y86" s="244"/>
      <c r="Z86" s="244"/>
    </row>
  </sheetData>
  <mergeCells count="99">
    <mergeCell ref="E6:G6"/>
    <mergeCell ref="X1:Z1"/>
    <mergeCell ref="Q6:S6"/>
    <mergeCell ref="A2:Z2"/>
    <mergeCell ref="C4:H5"/>
    <mergeCell ref="I4:Z4"/>
    <mergeCell ref="I5:N5"/>
    <mergeCell ref="O5:T5"/>
    <mergeCell ref="U5:Z5"/>
    <mergeCell ref="A4:A7"/>
    <mergeCell ref="J6:J7"/>
    <mergeCell ref="I6:I7"/>
    <mergeCell ref="K6:M6"/>
    <mergeCell ref="N6:N7"/>
    <mergeCell ref="O6:O7"/>
    <mergeCell ref="P6:P7"/>
    <mergeCell ref="T6:T7"/>
    <mergeCell ref="U6:U7"/>
    <mergeCell ref="V6:V7"/>
    <mergeCell ref="U68:U69"/>
    <mergeCell ref="V68:V69"/>
    <mergeCell ref="A19:Z19"/>
    <mergeCell ref="A21:A24"/>
    <mergeCell ref="B21:B24"/>
    <mergeCell ref="C21:H22"/>
    <mergeCell ref="I21:Z21"/>
    <mergeCell ref="I22:N22"/>
    <mergeCell ref="A8:B8"/>
    <mergeCell ref="B4:B7"/>
    <mergeCell ref="C6:C7"/>
    <mergeCell ref="D6:D7"/>
    <mergeCell ref="H6:H7"/>
    <mergeCell ref="W23:Y23"/>
    <mergeCell ref="Z23:Z24"/>
    <mergeCell ref="Z68:Z69"/>
    <mergeCell ref="W6:Y6"/>
    <mergeCell ref="Z6:Z7"/>
    <mergeCell ref="W68:Y68"/>
    <mergeCell ref="O22:T22"/>
    <mergeCell ref="U22:Z22"/>
    <mergeCell ref="C23:C24"/>
    <mergeCell ref="D23:D24"/>
    <mergeCell ref="E23:G23"/>
    <mergeCell ref="H23:H24"/>
    <mergeCell ref="I23:I24"/>
    <mergeCell ref="J23:J24"/>
    <mergeCell ref="K23:M23"/>
    <mergeCell ref="N23:N24"/>
    <mergeCell ref="O23:O24"/>
    <mergeCell ref="P23:P24"/>
    <mergeCell ref="Q23:S23"/>
    <mergeCell ref="T23:T24"/>
    <mergeCell ref="U23:U24"/>
    <mergeCell ref="V23:V24"/>
    <mergeCell ref="N68:N69"/>
    <mergeCell ref="O68:O69"/>
    <mergeCell ref="P68:P69"/>
    <mergeCell ref="Q68:S68"/>
    <mergeCell ref="T68:T69"/>
    <mergeCell ref="A25:B25"/>
    <mergeCell ref="A64:Z64"/>
    <mergeCell ref="A66:A69"/>
    <mergeCell ref="B66:B69"/>
    <mergeCell ref="C66:H67"/>
    <mergeCell ref="I66:Z66"/>
    <mergeCell ref="I67:N67"/>
    <mergeCell ref="O67:T67"/>
    <mergeCell ref="U67:Z67"/>
    <mergeCell ref="C68:C69"/>
    <mergeCell ref="D68:D69"/>
    <mergeCell ref="E68:G68"/>
    <mergeCell ref="H68:H69"/>
    <mergeCell ref="I68:I69"/>
    <mergeCell ref="J68:J69"/>
    <mergeCell ref="K68:M68"/>
    <mergeCell ref="A42:Z42"/>
    <mergeCell ref="A44:A47"/>
    <mergeCell ref="B44:B47"/>
    <mergeCell ref="C44:H45"/>
    <mergeCell ref="I44:Z44"/>
    <mergeCell ref="I45:N45"/>
    <mergeCell ref="O45:T45"/>
    <mergeCell ref="U45:Z45"/>
    <mergeCell ref="C46:C47"/>
    <mergeCell ref="D46:D47"/>
    <mergeCell ref="E46:G46"/>
    <mergeCell ref="H46:H47"/>
    <mergeCell ref="I46:I47"/>
    <mergeCell ref="J46:J47"/>
    <mergeCell ref="K46:M46"/>
    <mergeCell ref="N46:N47"/>
    <mergeCell ref="V46:V47"/>
    <mergeCell ref="W46:Y46"/>
    <mergeCell ref="Z46:Z47"/>
    <mergeCell ref="O46:O47"/>
    <mergeCell ref="P46:P47"/>
    <mergeCell ref="Q46:S46"/>
    <mergeCell ref="T46:T47"/>
    <mergeCell ref="U46:U47"/>
  </mergeCells>
  <printOptions horizontalCentered="1"/>
  <pageMargins left="0.19685039370078741" right="0.19685039370078741" top="0.19685039370078741" bottom="0.19685039370078741" header="0" footer="0"/>
  <pageSetup paperSize="9" scale="35" orientation="landscape" horizontalDpi="180" verticalDpi="180" r:id="rId1"/>
  <colBreaks count="1" manualBreakCount="1">
    <brk id="26" max="6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28"/>
  <sheetViews>
    <sheetView showZeros="0" view="pageBreakPreview" topLeftCell="A13" zoomScale="55" zoomScaleNormal="25" zoomScaleSheetLayoutView="55" workbookViewId="0">
      <selection activeCell="Z2" sqref="Z2"/>
    </sheetView>
  </sheetViews>
  <sheetFormatPr defaultRowHeight="27.75"/>
  <cols>
    <col min="1" max="1" width="9.140625" style="46"/>
    <col min="2" max="2" width="51.5703125" style="46" customWidth="1"/>
    <col min="3" max="3" width="19.42578125" style="46" customWidth="1"/>
    <col min="4" max="4" width="31.42578125" style="47" customWidth="1"/>
    <col min="5" max="5" width="26.85546875" style="47" hidden="1" customWidth="1"/>
    <col min="6" max="6" width="28.7109375" style="47" hidden="1" customWidth="1"/>
    <col min="7" max="7" width="19.140625" style="47" hidden="1" customWidth="1"/>
    <col min="8" max="9" width="19.85546875" style="46" customWidth="1"/>
    <col min="10" max="10" width="31" style="47" customWidth="1"/>
    <col min="11" max="12" width="29.85546875" style="47" hidden="1" customWidth="1"/>
    <col min="13" max="13" width="19.140625" style="47" hidden="1" customWidth="1"/>
    <col min="14" max="14" width="18.42578125" style="46" customWidth="1"/>
    <col min="15" max="15" width="19.42578125" style="46" customWidth="1"/>
    <col min="16" max="16" width="35" style="47" customWidth="1"/>
    <col min="17" max="17" width="25.85546875" style="47" hidden="1" customWidth="1"/>
    <col min="18" max="18" width="34.7109375" style="47" hidden="1" customWidth="1"/>
    <col min="19" max="19" width="19.140625" style="47" hidden="1" customWidth="1"/>
    <col min="20" max="20" width="17.7109375" style="46" customWidth="1"/>
    <col min="21" max="21" width="21.28515625" style="46" customWidth="1"/>
    <col min="22" max="22" width="33.7109375" style="47" customWidth="1"/>
    <col min="23" max="23" width="26.42578125" style="47" hidden="1" customWidth="1"/>
    <col min="24" max="24" width="27" style="47" hidden="1" customWidth="1"/>
    <col min="25" max="25" width="19.140625" style="47" hidden="1" customWidth="1"/>
    <col min="26" max="26" width="16.5703125" style="46" customWidth="1"/>
    <col min="27" max="16384" width="9.140625" style="46"/>
  </cols>
  <sheetData>
    <row r="1" spans="1:26" ht="117.75" customHeight="1">
      <c r="A1" s="262" t="s">
        <v>587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262"/>
      <c r="Q1" s="262"/>
      <c r="R1" s="262"/>
      <c r="S1" s="262"/>
      <c r="T1" s="262"/>
      <c r="U1" s="262"/>
      <c r="V1" s="262"/>
      <c r="W1" s="262"/>
      <c r="X1" s="262"/>
      <c r="Y1" s="262"/>
      <c r="Z1" s="262"/>
    </row>
    <row r="2" spans="1:26" ht="28.5" thickBot="1"/>
    <row r="3" spans="1:26" ht="45" customHeight="1" thickBot="1">
      <c r="A3" s="263" t="s">
        <v>453</v>
      </c>
      <c r="B3" s="263" t="s">
        <v>473</v>
      </c>
      <c r="C3" s="263" t="s">
        <v>451</v>
      </c>
      <c r="D3" s="263"/>
      <c r="E3" s="263"/>
      <c r="F3" s="263"/>
      <c r="G3" s="263"/>
      <c r="H3" s="263"/>
      <c r="I3" s="263" t="s">
        <v>452</v>
      </c>
      <c r="J3" s="263"/>
      <c r="K3" s="263"/>
      <c r="L3" s="263"/>
      <c r="M3" s="263"/>
      <c r="N3" s="263"/>
      <c r="O3" s="263"/>
      <c r="P3" s="263"/>
      <c r="Q3" s="263"/>
      <c r="R3" s="263"/>
      <c r="S3" s="263"/>
      <c r="T3" s="263"/>
      <c r="U3" s="263"/>
      <c r="V3" s="263"/>
      <c r="W3" s="263"/>
      <c r="X3" s="263"/>
      <c r="Y3" s="263"/>
      <c r="Z3" s="263"/>
    </row>
    <row r="4" spans="1:26" ht="48.75" customHeight="1" thickBot="1">
      <c r="A4" s="263"/>
      <c r="B4" s="263"/>
      <c r="C4" s="263"/>
      <c r="D4" s="263"/>
      <c r="E4" s="263"/>
      <c r="F4" s="263"/>
      <c r="G4" s="263"/>
      <c r="H4" s="263"/>
      <c r="I4" s="263" t="s">
        <v>446</v>
      </c>
      <c r="J4" s="263"/>
      <c r="K4" s="263"/>
      <c r="L4" s="263"/>
      <c r="M4" s="263"/>
      <c r="N4" s="263"/>
      <c r="O4" s="263" t="s">
        <v>447</v>
      </c>
      <c r="P4" s="263"/>
      <c r="Q4" s="263"/>
      <c r="R4" s="263"/>
      <c r="S4" s="263"/>
      <c r="T4" s="263"/>
      <c r="U4" s="263" t="s">
        <v>448</v>
      </c>
      <c r="V4" s="263"/>
      <c r="W4" s="263"/>
      <c r="X4" s="263"/>
      <c r="Y4" s="263"/>
      <c r="Z4" s="263"/>
    </row>
    <row r="5" spans="1:26" ht="36" customHeight="1" thickBot="1">
      <c r="A5" s="263"/>
      <c r="B5" s="263"/>
      <c r="C5" s="263" t="s">
        <v>449</v>
      </c>
      <c r="D5" s="264" t="s">
        <v>470</v>
      </c>
      <c r="E5" s="264" t="s">
        <v>468</v>
      </c>
      <c r="F5" s="264"/>
      <c r="G5" s="264"/>
      <c r="H5" s="263" t="s">
        <v>472</v>
      </c>
      <c r="I5" s="263" t="s">
        <v>449</v>
      </c>
      <c r="J5" s="264" t="s">
        <v>470</v>
      </c>
      <c r="K5" s="264" t="s">
        <v>468</v>
      </c>
      <c r="L5" s="264"/>
      <c r="M5" s="264"/>
      <c r="N5" s="263" t="s">
        <v>472</v>
      </c>
      <c r="O5" s="263" t="s">
        <v>449</v>
      </c>
      <c r="P5" s="264" t="s">
        <v>470</v>
      </c>
      <c r="Q5" s="264" t="s">
        <v>468</v>
      </c>
      <c r="R5" s="264"/>
      <c r="S5" s="264"/>
      <c r="T5" s="263" t="s">
        <v>472</v>
      </c>
      <c r="U5" s="263" t="s">
        <v>449</v>
      </c>
      <c r="V5" s="264" t="s">
        <v>470</v>
      </c>
      <c r="W5" s="264" t="s">
        <v>468</v>
      </c>
      <c r="X5" s="264"/>
      <c r="Y5" s="264"/>
      <c r="Z5" s="263" t="s">
        <v>472</v>
      </c>
    </row>
    <row r="6" spans="1:26" ht="63" customHeight="1" thickBot="1">
      <c r="A6" s="263"/>
      <c r="B6" s="263"/>
      <c r="C6" s="263"/>
      <c r="D6" s="264"/>
      <c r="E6" s="48" t="s">
        <v>11</v>
      </c>
      <c r="F6" s="48" t="s">
        <v>471</v>
      </c>
      <c r="G6" s="48" t="s">
        <v>450</v>
      </c>
      <c r="H6" s="263"/>
      <c r="I6" s="263"/>
      <c r="J6" s="264"/>
      <c r="K6" s="48" t="s">
        <v>11</v>
      </c>
      <c r="L6" s="48" t="s">
        <v>471</v>
      </c>
      <c r="M6" s="48" t="s">
        <v>450</v>
      </c>
      <c r="N6" s="263"/>
      <c r="O6" s="263"/>
      <c r="P6" s="264"/>
      <c r="Q6" s="48" t="s">
        <v>11</v>
      </c>
      <c r="R6" s="48" t="s">
        <v>471</v>
      </c>
      <c r="S6" s="48" t="s">
        <v>450</v>
      </c>
      <c r="T6" s="263"/>
      <c r="U6" s="263"/>
      <c r="V6" s="264"/>
      <c r="W6" s="48" t="s">
        <v>11</v>
      </c>
      <c r="X6" s="48" t="s">
        <v>471</v>
      </c>
      <c r="Y6" s="48" t="s">
        <v>450</v>
      </c>
      <c r="Z6" s="263"/>
    </row>
    <row r="7" spans="1:26">
      <c r="A7" s="49"/>
      <c r="B7" s="50"/>
      <c r="C7" s="50"/>
      <c r="D7" s="51"/>
      <c r="E7" s="51"/>
      <c r="F7" s="51"/>
      <c r="G7" s="51"/>
      <c r="H7" s="50"/>
      <c r="I7" s="50"/>
      <c r="J7" s="51"/>
      <c r="K7" s="51"/>
      <c r="L7" s="51"/>
      <c r="M7" s="51"/>
      <c r="N7" s="50"/>
      <c r="O7" s="50"/>
      <c r="P7" s="51"/>
      <c r="Q7" s="51"/>
      <c r="R7" s="51"/>
      <c r="S7" s="51"/>
      <c r="T7" s="50"/>
      <c r="U7" s="50"/>
      <c r="V7" s="51"/>
      <c r="W7" s="51"/>
      <c r="X7" s="51"/>
      <c r="Y7" s="51"/>
      <c r="Z7" s="52"/>
    </row>
    <row r="8" spans="1:26" ht="45" customHeight="1">
      <c r="A8" s="53">
        <v>1</v>
      </c>
      <c r="B8" s="54" t="s">
        <v>20</v>
      </c>
      <c r="C8" s="55">
        <v>51</v>
      </c>
      <c r="D8" s="56">
        <v>487001</v>
      </c>
      <c r="E8" s="56">
        <v>133286</v>
      </c>
      <c r="F8" s="56">
        <v>344115</v>
      </c>
      <c r="G8" s="56">
        <v>1200</v>
      </c>
      <c r="H8" s="55">
        <v>925</v>
      </c>
      <c r="I8" s="57">
        <v>27</v>
      </c>
      <c r="J8" s="56">
        <v>405835</v>
      </c>
      <c r="K8" s="56">
        <v>108790</v>
      </c>
      <c r="L8" s="56">
        <v>287445</v>
      </c>
      <c r="M8" s="56">
        <v>1200</v>
      </c>
      <c r="N8" s="57">
        <v>701</v>
      </c>
      <c r="O8" s="57">
        <v>11</v>
      </c>
      <c r="P8" s="56">
        <v>41731</v>
      </c>
      <c r="Q8" s="56">
        <v>10561</v>
      </c>
      <c r="R8" s="56">
        <v>31170</v>
      </c>
      <c r="S8" s="56">
        <v>0</v>
      </c>
      <c r="T8" s="57">
        <v>64</v>
      </c>
      <c r="U8" s="55">
        <v>13</v>
      </c>
      <c r="V8" s="56">
        <v>39435</v>
      </c>
      <c r="W8" s="56">
        <v>13935</v>
      </c>
      <c r="X8" s="56">
        <v>25500</v>
      </c>
      <c r="Y8" s="56">
        <v>0</v>
      </c>
      <c r="Z8" s="58">
        <v>160</v>
      </c>
    </row>
    <row r="9" spans="1:26" ht="45" customHeight="1">
      <c r="A9" s="53">
        <v>2</v>
      </c>
      <c r="B9" s="54" t="s">
        <v>36</v>
      </c>
      <c r="C9" s="55">
        <v>67</v>
      </c>
      <c r="D9" s="56">
        <v>80727</v>
      </c>
      <c r="E9" s="56">
        <v>40992</v>
      </c>
      <c r="F9" s="56">
        <v>39735</v>
      </c>
      <c r="G9" s="56"/>
      <c r="H9" s="55">
        <v>434</v>
      </c>
      <c r="I9" s="57">
        <v>23</v>
      </c>
      <c r="J9" s="56">
        <v>41480</v>
      </c>
      <c r="K9" s="56">
        <v>23985</v>
      </c>
      <c r="L9" s="56">
        <v>17495</v>
      </c>
      <c r="M9" s="56">
        <v>0</v>
      </c>
      <c r="N9" s="57">
        <v>171</v>
      </c>
      <c r="O9" s="55">
        <v>31</v>
      </c>
      <c r="P9" s="56">
        <v>37155</v>
      </c>
      <c r="Q9" s="56">
        <v>15585</v>
      </c>
      <c r="R9" s="56">
        <v>21570</v>
      </c>
      <c r="S9" s="56"/>
      <c r="T9" s="55">
        <v>231</v>
      </c>
      <c r="U9" s="55">
        <v>13</v>
      </c>
      <c r="V9" s="56">
        <v>2092</v>
      </c>
      <c r="W9" s="56">
        <v>1422</v>
      </c>
      <c r="X9" s="56">
        <v>670</v>
      </c>
      <c r="Y9" s="56"/>
      <c r="Z9" s="58">
        <v>32</v>
      </c>
    </row>
    <row r="10" spans="1:26" ht="45" customHeight="1">
      <c r="A10" s="53">
        <v>3</v>
      </c>
      <c r="B10" s="54" t="s">
        <v>49</v>
      </c>
      <c r="C10" s="55">
        <v>5</v>
      </c>
      <c r="D10" s="56">
        <v>2010</v>
      </c>
      <c r="E10" s="56">
        <v>1400</v>
      </c>
      <c r="F10" s="56">
        <v>610</v>
      </c>
      <c r="G10" s="56"/>
      <c r="H10" s="55">
        <v>45</v>
      </c>
      <c r="I10" s="57">
        <v>1</v>
      </c>
      <c r="J10" s="56">
        <v>600</v>
      </c>
      <c r="K10" s="56">
        <v>600</v>
      </c>
      <c r="L10" s="56">
        <v>0</v>
      </c>
      <c r="M10" s="56">
        <v>0</v>
      </c>
      <c r="N10" s="57">
        <v>25</v>
      </c>
      <c r="O10" s="55">
        <v>3</v>
      </c>
      <c r="P10" s="56">
        <v>1350</v>
      </c>
      <c r="Q10" s="56">
        <v>770</v>
      </c>
      <c r="R10" s="56">
        <v>580</v>
      </c>
      <c r="S10" s="56"/>
      <c r="T10" s="55">
        <v>17</v>
      </c>
      <c r="U10" s="55">
        <v>1</v>
      </c>
      <c r="V10" s="56">
        <v>60</v>
      </c>
      <c r="W10" s="56">
        <v>30</v>
      </c>
      <c r="X10" s="56">
        <v>30</v>
      </c>
      <c r="Y10" s="56"/>
      <c r="Z10" s="58">
        <v>3</v>
      </c>
    </row>
    <row r="11" spans="1:26" ht="45" customHeight="1">
      <c r="A11" s="53">
        <v>4</v>
      </c>
      <c r="B11" s="54" t="s">
        <v>33</v>
      </c>
      <c r="C11" s="55">
        <v>17</v>
      </c>
      <c r="D11" s="56">
        <v>635199</v>
      </c>
      <c r="E11" s="56">
        <v>462115</v>
      </c>
      <c r="F11" s="56">
        <v>191084</v>
      </c>
      <c r="G11" s="56"/>
      <c r="H11" s="55">
        <v>1555</v>
      </c>
      <c r="I11" s="57">
        <v>12</v>
      </c>
      <c r="J11" s="56">
        <v>438199</v>
      </c>
      <c r="K11" s="56">
        <v>336615</v>
      </c>
      <c r="L11" s="56">
        <v>101584</v>
      </c>
      <c r="M11" s="56">
        <v>0</v>
      </c>
      <c r="N11" s="57">
        <v>1135</v>
      </c>
      <c r="O11" s="55">
        <v>2</v>
      </c>
      <c r="P11" s="56">
        <v>7000</v>
      </c>
      <c r="Q11" s="56">
        <v>2500</v>
      </c>
      <c r="R11" s="56">
        <v>4500</v>
      </c>
      <c r="S11" s="56"/>
      <c r="T11" s="55">
        <v>210</v>
      </c>
      <c r="U11" s="55">
        <v>3</v>
      </c>
      <c r="V11" s="56">
        <v>190000</v>
      </c>
      <c r="W11" s="56">
        <v>123000</v>
      </c>
      <c r="X11" s="56">
        <v>85000</v>
      </c>
      <c r="Y11" s="56"/>
      <c r="Z11" s="58">
        <v>210</v>
      </c>
    </row>
    <row r="12" spans="1:26" ht="45" customHeight="1">
      <c r="A12" s="53">
        <v>5</v>
      </c>
      <c r="B12" s="54" t="s">
        <v>100</v>
      </c>
      <c r="C12" s="55">
        <v>3</v>
      </c>
      <c r="D12" s="56">
        <v>5300</v>
      </c>
      <c r="E12" s="56">
        <v>2800</v>
      </c>
      <c r="F12" s="56">
        <v>2500</v>
      </c>
      <c r="G12" s="56"/>
      <c r="H12" s="55">
        <v>40</v>
      </c>
      <c r="I12" s="57">
        <v>3</v>
      </c>
      <c r="J12" s="56">
        <v>5300</v>
      </c>
      <c r="K12" s="56">
        <v>2800</v>
      </c>
      <c r="L12" s="56">
        <v>2500</v>
      </c>
      <c r="M12" s="56">
        <v>0</v>
      </c>
      <c r="N12" s="57">
        <v>40</v>
      </c>
      <c r="O12" s="57"/>
      <c r="P12" s="56"/>
      <c r="Q12" s="56"/>
      <c r="R12" s="56"/>
      <c r="S12" s="56"/>
      <c r="T12" s="57"/>
      <c r="U12" s="57"/>
      <c r="V12" s="56"/>
      <c r="W12" s="56"/>
      <c r="X12" s="56"/>
      <c r="Y12" s="56"/>
      <c r="Z12" s="59"/>
    </row>
    <row r="13" spans="1:26" ht="45" customHeight="1">
      <c r="A13" s="53">
        <v>6</v>
      </c>
      <c r="B13" s="54" t="s">
        <v>159</v>
      </c>
      <c r="C13" s="55">
        <v>10</v>
      </c>
      <c r="D13" s="56">
        <v>9200</v>
      </c>
      <c r="E13" s="56">
        <v>4870</v>
      </c>
      <c r="F13" s="56">
        <v>4320</v>
      </c>
      <c r="G13" s="56"/>
      <c r="H13" s="55">
        <v>149</v>
      </c>
      <c r="I13" s="57">
        <v>4</v>
      </c>
      <c r="J13" s="56">
        <v>2330</v>
      </c>
      <c r="K13" s="56">
        <v>1270</v>
      </c>
      <c r="L13" s="56">
        <v>1050</v>
      </c>
      <c r="M13" s="56">
        <v>0</v>
      </c>
      <c r="N13" s="57">
        <v>57</v>
      </c>
      <c r="O13" s="55">
        <v>1</v>
      </c>
      <c r="P13" s="56">
        <v>600</v>
      </c>
      <c r="Q13" s="56">
        <v>300</v>
      </c>
      <c r="R13" s="56">
        <v>300</v>
      </c>
      <c r="S13" s="56"/>
      <c r="T13" s="55">
        <v>6</v>
      </c>
      <c r="U13" s="55">
        <v>5</v>
      </c>
      <c r="V13" s="56">
        <v>6270</v>
      </c>
      <c r="W13" s="56">
        <v>3300</v>
      </c>
      <c r="X13" s="56">
        <v>2970</v>
      </c>
      <c r="Y13" s="56"/>
      <c r="Z13" s="58">
        <v>86</v>
      </c>
    </row>
    <row r="14" spans="1:26" ht="45" customHeight="1">
      <c r="A14" s="53">
        <v>7</v>
      </c>
      <c r="B14" s="54" t="s">
        <v>81</v>
      </c>
      <c r="C14" s="55">
        <v>1</v>
      </c>
      <c r="D14" s="56">
        <v>1550</v>
      </c>
      <c r="E14" s="56">
        <v>750</v>
      </c>
      <c r="F14" s="56">
        <v>800</v>
      </c>
      <c r="G14" s="56"/>
      <c r="H14" s="55">
        <v>30</v>
      </c>
      <c r="I14" s="57">
        <v>0</v>
      </c>
      <c r="J14" s="56">
        <v>0</v>
      </c>
      <c r="K14" s="56">
        <v>0</v>
      </c>
      <c r="L14" s="56">
        <v>0</v>
      </c>
      <c r="M14" s="56">
        <v>0</v>
      </c>
      <c r="N14" s="57">
        <v>0</v>
      </c>
      <c r="O14" s="57"/>
      <c r="P14" s="56"/>
      <c r="Q14" s="56"/>
      <c r="R14" s="56"/>
      <c r="S14" s="56"/>
      <c r="T14" s="57"/>
      <c r="U14" s="55">
        <v>1</v>
      </c>
      <c r="V14" s="56">
        <v>1550</v>
      </c>
      <c r="W14" s="56">
        <v>750</v>
      </c>
      <c r="X14" s="56">
        <v>800</v>
      </c>
      <c r="Y14" s="56"/>
      <c r="Z14" s="58">
        <v>30</v>
      </c>
    </row>
    <row r="15" spans="1:26" ht="45" customHeight="1">
      <c r="A15" s="53">
        <v>8</v>
      </c>
      <c r="B15" s="54" t="s">
        <v>17</v>
      </c>
      <c r="C15" s="55">
        <v>4</v>
      </c>
      <c r="D15" s="56">
        <v>3500</v>
      </c>
      <c r="E15" s="56">
        <v>1400</v>
      </c>
      <c r="F15" s="56">
        <v>2100</v>
      </c>
      <c r="G15" s="56"/>
      <c r="H15" s="55">
        <v>46</v>
      </c>
      <c r="I15" s="57">
        <v>4</v>
      </c>
      <c r="J15" s="56">
        <v>3500</v>
      </c>
      <c r="K15" s="56">
        <v>1400</v>
      </c>
      <c r="L15" s="56">
        <v>2100</v>
      </c>
      <c r="M15" s="56">
        <v>0</v>
      </c>
      <c r="N15" s="57">
        <v>46</v>
      </c>
      <c r="O15" s="57"/>
      <c r="P15" s="56"/>
      <c r="Q15" s="56"/>
      <c r="R15" s="56"/>
      <c r="S15" s="56"/>
      <c r="T15" s="57"/>
      <c r="U15" s="57"/>
      <c r="V15" s="56"/>
      <c r="W15" s="56"/>
      <c r="X15" s="56"/>
      <c r="Y15" s="56"/>
      <c r="Z15" s="59"/>
    </row>
    <row r="16" spans="1:26" ht="45" customHeight="1">
      <c r="A16" s="53">
        <v>9</v>
      </c>
      <c r="B16" s="54" t="s">
        <v>478</v>
      </c>
      <c r="C16" s="55">
        <v>11</v>
      </c>
      <c r="D16" s="56">
        <v>26900</v>
      </c>
      <c r="E16" s="56">
        <v>5270</v>
      </c>
      <c r="F16" s="56">
        <v>21630</v>
      </c>
      <c r="G16" s="56"/>
      <c r="H16" s="55">
        <v>160</v>
      </c>
      <c r="I16" s="57">
        <v>8</v>
      </c>
      <c r="J16" s="56">
        <v>23800</v>
      </c>
      <c r="K16" s="56">
        <v>4570</v>
      </c>
      <c r="L16" s="56">
        <v>19230</v>
      </c>
      <c r="M16" s="56">
        <v>0</v>
      </c>
      <c r="N16" s="57">
        <v>120</v>
      </c>
      <c r="O16" s="55">
        <v>1</v>
      </c>
      <c r="P16" s="56">
        <v>1100</v>
      </c>
      <c r="Q16" s="56">
        <v>300</v>
      </c>
      <c r="R16" s="56">
        <v>800</v>
      </c>
      <c r="S16" s="56"/>
      <c r="T16" s="55">
        <v>20</v>
      </c>
      <c r="U16" s="55">
        <v>2</v>
      </c>
      <c r="V16" s="56">
        <v>2000</v>
      </c>
      <c r="W16" s="56">
        <v>400</v>
      </c>
      <c r="X16" s="56">
        <v>1600</v>
      </c>
      <c r="Y16" s="56"/>
      <c r="Z16" s="58">
        <v>20</v>
      </c>
    </row>
    <row r="17" spans="1:26" ht="45" customHeight="1">
      <c r="A17" s="53">
        <v>10</v>
      </c>
      <c r="B17" s="54" t="s">
        <v>23</v>
      </c>
      <c r="C17" s="55">
        <v>3</v>
      </c>
      <c r="D17" s="56">
        <v>45203</v>
      </c>
      <c r="E17" s="56">
        <v>35203</v>
      </c>
      <c r="F17" s="56">
        <v>10000</v>
      </c>
      <c r="G17" s="56"/>
      <c r="H17" s="55">
        <v>74</v>
      </c>
      <c r="I17" s="57">
        <v>2</v>
      </c>
      <c r="J17" s="56">
        <v>31200</v>
      </c>
      <c r="K17" s="56">
        <v>31200</v>
      </c>
      <c r="L17" s="56">
        <v>0</v>
      </c>
      <c r="M17" s="56">
        <v>0</v>
      </c>
      <c r="N17" s="57">
        <v>70</v>
      </c>
      <c r="O17" s="55">
        <v>1</v>
      </c>
      <c r="P17" s="56">
        <v>14003</v>
      </c>
      <c r="Q17" s="56">
        <v>4003</v>
      </c>
      <c r="R17" s="56">
        <v>10000</v>
      </c>
      <c r="S17" s="56"/>
      <c r="T17" s="55">
        <v>4</v>
      </c>
      <c r="U17" s="57"/>
      <c r="V17" s="56"/>
      <c r="W17" s="56"/>
      <c r="X17" s="56"/>
      <c r="Y17" s="56"/>
      <c r="Z17" s="59"/>
    </row>
    <row r="18" spans="1:26" ht="45" customHeight="1">
      <c r="A18" s="53">
        <v>11</v>
      </c>
      <c r="B18" s="54" t="s">
        <v>129</v>
      </c>
      <c r="C18" s="55">
        <v>2</v>
      </c>
      <c r="D18" s="56">
        <v>4050</v>
      </c>
      <c r="E18" s="56">
        <v>1250</v>
      </c>
      <c r="F18" s="56">
        <v>2800</v>
      </c>
      <c r="G18" s="56"/>
      <c r="H18" s="55">
        <v>18</v>
      </c>
      <c r="I18" s="57">
        <v>1</v>
      </c>
      <c r="J18" s="56">
        <v>2850</v>
      </c>
      <c r="K18" s="56">
        <v>850</v>
      </c>
      <c r="L18" s="56">
        <v>2000</v>
      </c>
      <c r="M18" s="56">
        <v>0</v>
      </c>
      <c r="N18" s="57">
        <v>8</v>
      </c>
      <c r="O18" s="55">
        <v>1</v>
      </c>
      <c r="P18" s="56">
        <v>1200</v>
      </c>
      <c r="Q18" s="56">
        <v>400</v>
      </c>
      <c r="R18" s="56">
        <v>800</v>
      </c>
      <c r="S18" s="56"/>
      <c r="T18" s="55">
        <v>10</v>
      </c>
      <c r="U18" s="57"/>
      <c r="V18" s="56"/>
      <c r="W18" s="56"/>
      <c r="X18" s="56"/>
      <c r="Y18" s="56"/>
      <c r="Z18" s="59"/>
    </row>
    <row r="19" spans="1:26" ht="45" customHeight="1">
      <c r="A19" s="53">
        <v>12</v>
      </c>
      <c r="B19" s="54" t="s">
        <v>108</v>
      </c>
      <c r="C19" s="55">
        <v>6</v>
      </c>
      <c r="D19" s="56">
        <v>103500</v>
      </c>
      <c r="E19" s="56">
        <v>50000</v>
      </c>
      <c r="F19" s="56">
        <v>53500</v>
      </c>
      <c r="G19" s="56"/>
      <c r="H19" s="55">
        <v>159</v>
      </c>
      <c r="I19" s="57">
        <v>3</v>
      </c>
      <c r="J19" s="56">
        <v>84500</v>
      </c>
      <c r="K19" s="56">
        <v>43800</v>
      </c>
      <c r="L19" s="56">
        <v>40700</v>
      </c>
      <c r="M19" s="56">
        <v>0</v>
      </c>
      <c r="N19" s="57">
        <v>115</v>
      </c>
      <c r="O19" s="55">
        <v>3</v>
      </c>
      <c r="P19" s="56">
        <v>19000</v>
      </c>
      <c r="Q19" s="56">
        <v>6200</v>
      </c>
      <c r="R19" s="56">
        <v>12800</v>
      </c>
      <c r="S19" s="56"/>
      <c r="T19" s="55">
        <v>44</v>
      </c>
      <c r="U19" s="57"/>
      <c r="V19" s="56"/>
      <c r="W19" s="56"/>
      <c r="X19" s="56"/>
      <c r="Y19" s="56"/>
      <c r="Z19" s="59"/>
    </row>
    <row r="20" spans="1:26" ht="45" customHeight="1">
      <c r="A20" s="53">
        <v>13</v>
      </c>
      <c r="B20" s="54" t="s">
        <v>27</v>
      </c>
      <c r="C20" s="55">
        <v>32</v>
      </c>
      <c r="D20" s="56">
        <v>8375</v>
      </c>
      <c r="E20" s="56">
        <v>3449</v>
      </c>
      <c r="F20" s="56">
        <v>4926</v>
      </c>
      <c r="G20" s="56">
        <v>0</v>
      </c>
      <c r="H20" s="55">
        <v>109</v>
      </c>
      <c r="I20" s="57">
        <v>18</v>
      </c>
      <c r="J20" s="56">
        <v>2610</v>
      </c>
      <c r="K20" s="56">
        <v>1496</v>
      </c>
      <c r="L20" s="56">
        <v>1114</v>
      </c>
      <c r="M20" s="56">
        <v>0</v>
      </c>
      <c r="N20" s="57">
        <v>51</v>
      </c>
      <c r="O20" s="55">
        <v>7</v>
      </c>
      <c r="P20" s="56">
        <v>1400</v>
      </c>
      <c r="Q20" s="56">
        <v>498</v>
      </c>
      <c r="R20" s="56">
        <v>902</v>
      </c>
      <c r="S20" s="56"/>
      <c r="T20" s="55">
        <v>18</v>
      </c>
      <c r="U20" s="55">
        <v>7</v>
      </c>
      <c r="V20" s="56">
        <v>4365</v>
      </c>
      <c r="W20" s="56">
        <v>1455</v>
      </c>
      <c r="X20" s="56">
        <v>2910</v>
      </c>
      <c r="Y20" s="56"/>
      <c r="Z20" s="58">
        <v>40</v>
      </c>
    </row>
    <row r="21" spans="1:26" ht="45" customHeight="1">
      <c r="A21" s="53">
        <v>14</v>
      </c>
      <c r="B21" s="54" t="s">
        <v>111</v>
      </c>
      <c r="C21" s="55">
        <v>6</v>
      </c>
      <c r="D21" s="56">
        <v>44850</v>
      </c>
      <c r="E21" s="56">
        <v>10850</v>
      </c>
      <c r="F21" s="56">
        <v>34000</v>
      </c>
      <c r="G21" s="56"/>
      <c r="H21" s="55">
        <v>114</v>
      </c>
      <c r="I21" s="57">
        <v>1</v>
      </c>
      <c r="J21" s="56">
        <v>2500</v>
      </c>
      <c r="K21" s="56">
        <v>2500</v>
      </c>
      <c r="L21" s="56">
        <v>0</v>
      </c>
      <c r="M21" s="56">
        <v>0</v>
      </c>
      <c r="N21" s="57">
        <v>8</v>
      </c>
      <c r="O21" s="55">
        <v>2</v>
      </c>
      <c r="P21" s="56">
        <v>30800</v>
      </c>
      <c r="Q21" s="56">
        <v>5250</v>
      </c>
      <c r="R21" s="56">
        <v>25550</v>
      </c>
      <c r="S21" s="56"/>
      <c r="T21" s="55">
        <v>56</v>
      </c>
      <c r="U21" s="55">
        <v>3</v>
      </c>
      <c r="V21" s="56">
        <v>11550</v>
      </c>
      <c r="W21" s="56">
        <v>3100</v>
      </c>
      <c r="X21" s="56">
        <v>8450</v>
      </c>
      <c r="Y21" s="56"/>
      <c r="Z21" s="58">
        <v>50</v>
      </c>
    </row>
    <row r="22" spans="1:26" ht="45" customHeight="1">
      <c r="A22" s="53">
        <v>15</v>
      </c>
      <c r="B22" s="54" t="s">
        <v>55</v>
      </c>
      <c r="C22" s="55">
        <v>32</v>
      </c>
      <c r="D22" s="56">
        <v>1376975</v>
      </c>
      <c r="E22" s="56">
        <v>284775</v>
      </c>
      <c r="F22" s="56">
        <v>1032700</v>
      </c>
      <c r="G22" s="56">
        <v>0</v>
      </c>
      <c r="H22" s="55">
        <v>3146</v>
      </c>
      <c r="I22" s="57">
        <v>0</v>
      </c>
      <c r="J22" s="56">
        <v>0</v>
      </c>
      <c r="K22" s="56">
        <v>0</v>
      </c>
      <c r="L22" s="56">
        <v>0</v>
      </c>
      <c r="M22" s="56">
        <v>0</v>
      </c>
      <c r="N22" s="57">
        <v>0</v>
      </c>
      <c r="O22" s="55">
        <v>5</v>
      </c>
      <c r="P22" s="56">
        <v>137975</v>
      </c>
      <c r="Q22" s="56">
        <v>31875</v>
      </c>
      <c r="R22" s="56">
        <v>106100</v>
      </c>
      <c r="S22" s="56"/>
      <c r="T22" s="55">
        <v>540</v>
      </c>
      <c r="U22" s="55">
        <v>27</v>
      </c>
      <c r="V22" s="56">
        <v>1239000</v>
      </c>
      <c r="W22" s="56">
        <v>252900</v>
      </c>
      <c r="X22" s="56">
        <v>926600</v>
      </c>
      <c r="Y22" s="56">
        <v>0</v>
      </c>
      <c r="Z22" s="58">
        <v>2606</v>
      </c>
    </row>
    <row r="23" spans="1:26" ht="45" customHeight="1">
      <c r="A23" s="265" t="s">
        <v>454</v>
      </c>
      <c r="B23" s="266"/>
      <c r="C23" s="60">
        <v>250</v>
      </c>
      <c r="D23" s="61">
        <v>2834340</v>
      </c>
      <c r="E23" s="61">
        <v>1038410</v>
      </c>
      <c r="F23" s="61">
        <v>1744820</v>
      </c>
      <c r="G23" s="61">
        <v>1200</v>
      </c>
      <c r="H23" s="60">
        <v>7004</v>
      </c>
      <c r="I23" s="60">
        <v>107</v>
      </c>
      <c r="J23" s="61">
        <v>1044704</v>
      </c>
      <c r="K23" s="61">
        <v>559876</v>
      </c>
      <c r="L23" s="61">
        <v>475218</v>
      </c>
      <c r="M23" s="61">
        <v>1200</v>
      </c>
      <c r="N23" s="60">
        <v>2547</v>
      </c>
      <c r="O23" s="60">
        <f t="shared" ref="O23:Z23" si="0">SUM(O8:O22)</f>
        <v>68</v>
      </c>
      <c r="P23" s="61">
        <f t="shared" si="0"/>
        <v>293314</v>
      </c>
      <c r="Q23" s="61">
        <f t="shared" si="0"/>
        <v>78242</v>
      </c>
      <c r="R23" s="61">
        <f t="shared" si="0"/>
        <v>215072</v>
      </c>
      <c r="S23" s="61">
        <f t="shared" si="0"/>
        <v>0</v>
      </c>
      <c r="T23" s="60">
        <f t="shared" si="0"/>
        <v>1220</v>
      </c>
      <c r="U23" s="60">
        <f t="shared" si="0"/>
        <v>75</v>
      </c>
      <c r="V23" s="61">
        <f t="shared" si="0"/>
        <v>1496322</v>
      </c>
      <c r="W23" s="61">
        <f t="shared" si="0"/>
        <v>400292</v>
      </c>
      <c r="X23" s="61">
        <f>SUM(X8:X22)</f>
        <v>1054530</v>
      </c>
      <c r="Y23" s="61">
        <f t="shared" si="0"/>
        <v>0</v>
      </c>
      <c r="Z23" s="62">
        <f t="shared" si="0"/>
        <v>3237</v>
      </c>
    </row>
    <row r="24" spans="1:26" ht="45" customHeight="1">
      <c r="A24" s="265" t="s">
        <v>474</v>
      </c>
      <c r="B24" s="266"/>
      <c r="C24" s="266"/>
      <c r="D24" s="266"/>
      <c r="E24" s="266"/>
      <c r="F24" s="266"/>
      <c r="G24" s="266"/>
      <c r="H24" s="266"/>
      <c r="I24" s="266"/>
      <c r="J24" s="266"/>
      <c r="K24" s="266"/>
      <c r="L24" s="266"/>
      <c r="M24" s="266"/>
      <c r="N24" s="266"/>
      <c r="O24" s="266"/>
      <c r="P24" s="266"/>
      <c r="Q24" s="266"/>
      <c r="R24" s="266"/>
      <c r="S24" s="266"/>
      <c r="T24" s="266"/>
      <c r="U24" s="266"/>
      <c r="V24" s="266"/>
      <c r="W24" s="266"/>
      <c r="X24" s="266"/>
      <c r="Y24" s="266"/>
      <c r="Z24" s="267"/>
    </row>
    <row r="25" spans="1:26" ht="62.25" customHeight="1">
      <c r="A25" s="53">
        <v>1</v>
      </c>
      <c r="B25" s="63" t="s">
        <v>475</v>
      </c>
      <c r="C25" s="55">
        <v>79</v>
      </c>
      <c r="D25" s="56">
        <v>1046964</v>
      </c>
      <c r="E25" s="56">
        <v>473765</v>
      </c>
      <c r="F25" s="56">
        <v>522089</v>
      </c>
      <c r="G25" s="56">
        <v>1200</v>
      </c>
      <c r="H25" s="55">
        <v>3541</v>
      </c>
      <c r="I25" s="57">
        <v>41</v>
      </c>
      <c r="J25" s="56">
        <v>891264</v>
      </c>
      <c r="K25" s="56">
        <v>439685</v>
      </c>
      <c r="L25" s="56">
        <v>441969</v>
      </c>
      <c r="M25" s="56">
        <v>1200</v>
      </c>
      <c r="N25" s="57">
        <v>1914</v>
      </c>
      <c r="O25" s="55">
        <v>14</v>
      </c>
      <c r="P25" s="56">
        <v>73650</v>
      </c>
      <c r="Q25" s="56">
        <v>22130</v>
      </c>
      <c r="R25" s="56">
        <v>51520</v>
      </c>
      <c r="S25" s="56"/>
      <c r="T25" s="55">
        <v>437</v>
      </c>
      <c r="U25" s="55">
        <v>24</v>
      </c>
      <c r="V25" s="56">
        <v>82050</v>
      </c>
      <c r="W25" s="56">
        <v>11950</v>
      </c>
      <c r="X25" s="56">
        <v>28600</v>
      </c>
      <c r="Y25" s="56"/>
      <c r="Z25" s="58">
        <v>1190</v>
      </c>
    </row>
    <row r="26" spans="1:26" ht="62.25" customHeight="1">
      <c r="A26" s="53">
        <v>2</v>
      </c>
      <c r="B26" s="63" t="s">
        <v>476</v>
      </c>
      <c r="C26" s="55">
        <v>120</v>
      </c>
      <c r="D26" s="56">
        <v>197830</v>
      </c>
      <c r="E26" s="56">
        <v>129669</v>
      </c>
      <c r="F26" s="56">
        <v>68161</v>
      </c>
      <c r="G26" s="56"/>
      <c r="H26" s="55">
        <v>776</v>
      </c>
      <c r="I26" s="57">
        <v>51</v>
      </c>
      <c r="J26" s="56">
        <v>18565</v>
      </c>
      <c r="K26" s="56">
        <v>9046</v>
      </c>
      <c r="L26" s="56">
        <v>9519</v>
      </c>
      <c r="M26" s="56">
        <v>0</v>
      </c>
      <c r="N26" s="57">
        <v>313</v>
      </c>
      <c r="O26" s="55">
        <v>37</v>
      </c>
      <c r="P26" s="56">
        <v>8475</v>
      </c>
      <c r="Q26" s="56">
        <v>4133</v>
      </c>
      <c r="R26" s="56">
        <v>4342</v>
      </c>
      <c r="S26" s="56"/>
      <c r="T26" s="55">
        <v>148</v>
      </c>
      <c r="U26" s="55">
        <v>32</v>
      </c>
      <c r="V26" s="56">
        <v>170790</v>
      </c>
      <c r="W26" s="56">
        <v>116490</v>
      </c>
      <c r="X26" s="56">
        <v>54300</v>
      </c>
      <c r="Y26" s="56"/>
      <c r="Z26" s="58">
        <v>315</v>
      </c>
    </row>
    <row r="27" spans="1:26" ht="62.25" customHeight="1">
      <c r="A27" s="53">
        <v>3</v>
      </c>
      <c r="B27" s="63" t="s">
        <v>477</v>
      </c>
      <c r="C27" s="55">
        <v>51</v>
      </c>
      <c r="D27" s="56">
        <v>1589546</v>
      </c>
      <c r="E27" s="56">
        <v>434976</v>
      </c>
      <c r="F27" s="56">
        <v>1154570</v>
      </c>
      <c r="G27" s="56">
        <v>0</v>
      </c>
      <c r="H27" s="55">
        <v>2687</v>
      </c>
      <c r="I27" s="57">
        <v>15</v>
      </c>
      <c r="J27" s="56">
        <v>134875</v>
      </c>
      <c r="K27" s="56">
        <v>111145</v>
      </c>
      <c r="L27" s="56">
        <v>23730</v>
      </c>
      <c r="M27" s="56">
        <v>0</v>
      </c>
      <c r="N27" s="57">
        <v>320</v>
      </c>
      <c r="O27" s="55">
        <v>17</v>
      </c>
      <c r="P27" s="56">
        <v>211189</v>
      </c>
      <c r="Q27" s="56">
        <v>51979</v>
      </c>
      <c r="R27" s="56">
        <v>159210</v>
      </c>
      <c r="S27" s="56"/>
      <c r="T27" s="55">
        <v>635</v>
      </c>
      <c r="U27" s="55">
        <v>19</v>
      </c>
      <c r="V27" s="56">
        <v>1243482</v>
      </c>
      <c r="W27" s="56">
        <v>271852</v>
      </c>
      <c r="X27" s="56">
        <v>971630</v>
      </c>
      <c r="Y27" s="56"/>
      <c r="Z27" s="58">
        <v>1732</v>
      </c>
    </row>
    <row r="28" spans="1:26" s="67" customFormat="1" ht="36" customHeight="1" thickBot="1">
      <c r="A28" s="260" t="s">
        <v>454</v>
      </c>
      <c r="B28" s="261"/>
      <c r="C28" s="64">
        <f>SUM(C25:C27)</f>
        <v>250</v>
      </c>
      <c r="D28" s="65">
        <f t="shared" ref="D28:Z28" si="1">SUM(D25:D27)</f>
        <v>2834340</v>
      </c>
      <c r="E28" s="65">
        <f t="shared" si="1"/>
        <v>1038410</v>
      </c>
      <c r="F28" s="65">
        <f t="shared" si="1"/>
        <v>1744820</v>
      </c>
      <c r="G28" s="65">
        <f t="shared" si="1"/>
        <v>1200</v>
      </c>
      <c r="H28" s="64">
        <f t="shared" si="1"/>
        <v>7004</v>
      </c>
      <c r="I28" s="64">
        <f t="shared" si="1"/>
        <v>107</v>
      </c>
      <c r="J28" s="65">
        <f t="shared" si="1"/>
        <v>1044704</v>
      </c>
      <c r="K28" s="65">
        <f t="shared" si="1"/>
        <v>559876</v>
      </c>
      <c r="L28" s="65">
        <f t="shared" si="1"/>
        <v>475218</v>
      </c>
      <c r="M28" s="65">
        <f t="shared" si="1"/>
        <v>1200</v>
      </c>
      <c r="N28" s="64">
        <f t="shared" si="1"/>
        <v>2547</v>
      </c>
      <c r="O28" s="64">
        <f t="shared" si="1"/>
        <v>68</v>
      </c>
      <c r="P28" s="65">
        <f t="shared" si="1"/>
        <v>293314</v>
      </c>
      <c r="Q28" s="65">
        <f t="shared" si="1"/>
        <v>78242</v>
      </c>
      <c r="R28" s="65">
        <f t="shared" si="1"/>
        <v>215072</v>
      </c>
      <c r="S28" s="65">
        <f t="shared" si="1"/>
        <v>0</v>
      </c>
      <c r="T28" s="64">
        <f t="shared" si="1"/>
        <v>1220</v>
      </c>
      <c r="U28" s="64">
        <f t="shared" si="1"/>
        <v>75</v>
      </c>
      <c r="V28" s="65">
        <f t="shared" si="1"/>
        <v>1496322</v>
      </c>
      <c r="W28" s="65">
        <f t="shared" si="1"/>
        <v>400292</v>
      </c>
      <c r="X28" s="65">
        <f t="shared" si="1"/>
        <v>1054530</v>
      </c>
      <c r="Y28" s="65">
        <f t="shared" si="1"/>
        <v>0</v>
      </c>
      <c r="Z28" s="66">
        <f t="shared" si="1"/>
        <v>3237</v>
      </c>
    </row>
  </sheetData>
  <mergeCells count="27">
    <mergeCell ref="B3:B6"/>
    <mergeCell ref="C3:H4"/>
    <mergeCell ref="A24:Z24"/>
    <mergeCell ref="P5:P6"/>
    <mergeCell ref="Q5:S5"/>
    <mergeCell ref="O4:T4"/>
    <mergeCell ref="C5:C6"/>
    <mergeCell ref="D5:D6"/>
    <mergeCell ref="E5:G5"/>
    <mergeCell ref="H5:H6"/>
    <mergeCell ref="A23:B23"/>
    <mergeCell ref="A28:B28"/>
    <mergeCell ref="A1:Z1"/>
    <mergeCell ref="I4:N4"/>
    <mergeCell ref="I5:I6"/>
    <mergeCell ref="J5:J6"/>
    <mergeCell ref="K5:M5"/>
    <mergeCell ref="N5:N6"/>
    <mergeCell ref="I3:Z3"/>
    <mergeCell ref="T5:T6"/>
    <mergeCell ref="U4:Z4"/>
    <mergeCell ref="U5:U6"/>
    <mergeCell ref="V5:V6"/>
    <mergeCell ref="W5:Y5"/>
    <mergeCell ref="Z5:Z6"/>
    <mergeCell ref="O5:O6"/>
    <mergeCell ref="A3:A6"/>
  </mergeCells>
  <printOptions horizontalCentered="1"/>
  <pageMargins left="0.19685039370078741" right="0.19685039370078741" top="0.19685039370078741" bottom="0.19685039370078741" header="0" footer="0"/>
  <pageSetup paperSize="9" scale="4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57"/>
  <sheetViews>
    <sheetView view="pageBreakPreview" topLeftCell="A190" zoomScale="40" zoomScaleNormal="70" zoomScaleSheetLayoutView="40" workbookViewId="0">
      <selection activeCell="C6" sqref="C6"/>
    </sheetView>
  </sheetViews>
  <sheetFormatPr defaultRowHeight="18.75"/>
  <cols>
    <col min="1" max="1" width="8.5703125" style="77" customWidth="1"/>
    <col min="2" max="2" width="28.42578125" style="71" customWidth="1"/>
    <col min="3" max="3" width="53.7109375" style="71" customWidth="1"/>
    <col min="4" max="4" width="16" style="71" hidden="1" customWidth="1"/>
    <col min="5" max="5" width="26.140625" style="71" customWidth="1"/>
    <col min="6" max="6" width="19.140625" style="71" customWidth="1"/>
    <col min="7" max="7" width="14.7109375" style="71" customWidth="1"/>
    <col min="8" max="8" width="19.7109375" style="71" customWidth="1"/>
    <col min="9" max="9" width="14.85546875" style="71" customWidth="1"/>
    <col min="10" max="10" width="17.42578125" style="71" customWidth="1"/>
    <col min="11" max="11" width="19.140625" style="71" customWidth="1"/>
    <col min="12" max="12" width="17.85546875" style="71" customWidth="1"/>
    <col min="13" max="13" width="20" style="71" customWidth="1"/>
    <col min="14" max="14" width="15" style="71" customWidth="1"/>
    <col min="15" max="15" width="14.28515625" style="71" customWidth="1"/>
    <col min="16" max="16" width="12.5703125" style="71" bestFit="1" customWidth="1"/>
    <col min="17" max="17" width="15" style="71" customWidth="1"/>
    <col min="18" max="18" width="29" style="71" customWidth="1"/>
    <col min="19" max="16384" width="9.140625" style="71"/>
  </cols>
  <sheetData>
    <row r="1" spans="1:17" ht="62.25" customHeight="1">
      <c r="A1" s="268" t="s">
        <v>485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</row>
    <row r="2" spans="1:17" ht="19.5" thickBot="1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279" t="s">
        <v>0</v>
      </c>
      <c r="N2" s="279"/>
      <c r="O2" s="279"/>
      <c r="Q2" s="68"/>
    </row>
    <row r="3" spans="1:17" ht="29.25" customHeight="1" thickBot="1">
      <c r="A3" s="278" t="s">
        <v>1</v>
      </c>
      <c r="B3" s="278" t="s">
        <v>2</v>
      </c>
      <c r="C3" s="278" t="s">
        <v>3</v>
      </c>
      <c r="D3" s="4" t="s">
        <v>445</v>
      </c>
      <c r="E3" s="278" t="s">
        <v>482</v>
      </c>
      <c r="F3" s="278" t="s">
        <v>483</v>
      </c>
      <c r="G3" s="278"/>
      <c r="H3" s="278"/>
      <c r="I3" s="278" t="s">
        <v>4</v>
      </c>
      <c r="J3" s="278" t="s">
        <v>484</v>
      </c>
      <c r="K3" s="278"/>
      <c r="L3" s="278"/>
      <c r="M3" s="278" t="s">
        <v>5</v>
      </c>
      <c r="N3" s="278" t="s">
        <v>6</v>
      </c>
      <c r="O3" s="278" t="s">
        <v>7</v>
      </c>
      <c r="Q3" s="37" t="s">
        <v>6</v>
      </c>
    </row>
    <row r="4" spans="1:17" ht="57" customHeight="1" thickBot="1">
      <c r="A4" s="278"/>
      <c r="B4" s="278"/>
      <c r="C4" s="278"/>
      <c r="D4" s="4"/>
      <c r="E4" s="278"/>
      <c r="F4" s="4" t="s">
        <v>8</v>
      </c>
      <c r="G4" s="4" t="s">
        <v>9</v>
      </c>
      <c r="H4" s="4" t="s">
        <v>10</v>
      </c>
      <c r="I4" s="278"/>
      <c r="J4" s="4" t="s">
        <v>11</v>
      </c>
      <c r="K4" s="4" t="s">
        <v>12</v>
      </c>
      <c r="L4" s="4" t="s">
        <v>13</v>
      </c>
      <c r="M4" s="278"/>
      <c r="N4" s="278"/>
      <c r="O4" s="278"/>
      <c r="Q4" s="68"/>
    </row>
    <row r="5" spans="1:17" ht="21.75" customHeight="1">
      <c r="A5" s="269" t="s">
        <v>479</v>
      </c>
      <c r="B5" s="270"/>
      <c r="C5" s="270"/>
      <c r="D5" s="270"/>
      <c r="E5" s="270"/>
      <c r="F5" s="270"/>
      <c r="G5" s="270"/>
      <c r="H5" s="270"/>
      <c r="I5" s="270"/>
      <c r="J5" s="270"/>
      <c r="K5" s="270"/>
      <c r="L5" s="270"/>
      <c r="M5" s="270"/>
      <c r="N5" s="270"/>
      <c r="O5" s="271"/>
      <c r="Q5" s="68"/>
    </row>
    <row r="6" spans="1:17" ht="37.5">
      <c r="A6" s="73">
        <v>1</v>
      </c>
      <c r="B6" s="5" t="s">
        <v>14</v>
      </c>
      <c r="C6" s="5" t="s">
        <v>15</v>
      </c>
      <c r="D6" s="5" t="s">
        <v>444</v>
      </c>
      <c r="E6" s="5" t="s">
        <v>436</v>
      </c>
      <c r="F6" s="5" t="s">
        <v>16</v>
      </c>
      <c r="G6" s="6">
        <v>1</v>
      </c>
      <c r="H6" s="7">
        <v>5000</v>
      </c>
      <c r="I6" s="7">
        <v>1000</v>
      </c>
      <c r="J6" s="7">
        <v>500</v>
      </c>
      <c r="K6" s="7">
        <v>500</v>
      </c>
      <c r="L6" s="8"/>
      <c r="M6" s="5" t="s">
        <v>17</v>
      </c>
      <c r="N6" s="9">
        <v>43709</v>
      </c>
      <c r="O6" s="10">
        <v>20</v>
      </c>
      <c r="Q6" s="9">
        <v>43709</v>
      </c>
    </row>
    <row r="7" spans="1:17" ht="37.5">
      <c r="A7" s="73">
        <v>2</v>
      </c>
      <c r="B7" s="5" t="s">
        <v>18</v>
      </c>
      <c r="C7" s="5" t="s">
        <v>19</v>
      </c>
      <c r="D7" s="5" t="s">
        <v>444</v>
      </c>
      <c r="E7" s="5" t="s">
        <v>436</v>
      </c>
      <c r="F7" s="5" t="s">
        <v>16</v>
      </c>
      <c r="G7" s="6">
        <v>15</v>
      </c>
      <c r="H7" s="7">
        <v>45000</v>
      </c>
      <c r="I7" s="7">
        <v>1500</v>
      </c>
      <c r="J7" s="7">
        <v>1000</v>
      </c>
      <c r="K7" s="7">
        <v>500</v>
      </c>
      <c r="L7" s="8"/>
      <c r="M7" s="5" t="s">
        <v>20</v>
      </c>
      <c r="N7" s="9">
        <v>43709</v>
      </c>
      <c r="O7" s="11">
        <v>45</v>
      </c>
      <c r="Q7" s="9">
        <v>43709</v>
      </c>
    </row>
    <row r="8" spans="1:17" ht="37.5">
      <c r="A8" s="73">
        <v>3</v>
      </c>
      <c r="B8" s="5" t="s">
        <v>21</v>
      </c>
      <c r="C8" s="5" t="s">
        <v>22</v>
      </c>
      <c r="D8" s="5" t="s">
        <v>444</v>
      </c>
      <c r="E8" s="5" t="s">
        <v>436</v>
      </c>
      <c r="F8" s="5" t="s">
        <v>16</v>
      </c>
      <c r="G8" s="6">
        <v>5</v>
      </c>
      <c r="H8" s="7">
        <v>12500</v>
      </c>
      <c r="I8" s="7">
        <v>4800</v>
      </c>
      <c r="J8" s="7">
        <v>4800</v>
      </c>
      <c r="K8" s="7"/>
      <c r="L8" s="8"/>
      <c r="M8" s="5" t="s">
        <v>23</v>
      </c>
      <c r="N8" s="9">
        <v>43709</v>
      </c>
      <c r="O8" s="10">
        <v>20</v>
      </c>
      <c r="Q8" s="9">
        <v>43709</v>
      </c>
    </row>
    <row r="9" spans="1:17" ht="37.5">
      <c r="A9" s="73">
        <v>4</v>
      </c>
      <c r="B9" s="5" t="s">
        <v>24</v>
      </c>
      <c r="C9" s="5" t="s">
        <v>25</v>
      </c>
      <c r="D9" s="5" t="s">
        <v>444</v>
      </c>
      <c r="E9" s="5" t="s">
        <v>436</v>
      </c>
      <c r="F9" s="5" t="s">
        <v>26</v>
      </c>
      <c r="G9" s="6">
        <v>180</v>
      </c>
      <c r="H9" s="12">
        <f>+G9*5</f>
        <v>900</v>
      </c>
      <c r="I9" s="12">
        <v>450</v>
      </c>
      <c r="J9" s="12">
        <v>450</v>
      </c>
      <c r="K9" s="12"/>
      <c r="L9" s="8"/>
      <c r="M9" s="5" t="s">
        <v>27</v>
      </c>
      <c r="N9" s="13">
        <v>43739</v>
      </c>
      <c r="O9" s="10">
        <v>15</v>
      </c>
      <c r="Q9" s="13">
        <v>43739</v>
      </c>
    </row>
    <row r="10" spans="1:17" ht="37.5">
      <c r="A10" s="73">
        <v>5</v>
      </c>
      <c r="B10" s="5" t="s">
        <v>28</v>
      </c>
      <c r="C10" s="5" t="s">
        <v>29</v>
      </c>
      <c r="D10" s="5" t="s">
        <v>444</v>
      </c>
      <c r="E10" s="5" t="s">
        <v>436</v>
      </c>
      <c r="F10" s="5" t="s">
        <v>26</v>
      </c>
      <c r="G10" s="6">
        <v>280</v>
      </c>
      <c r="H10" s="12">
        <v>700</v>
      </c>
      <c r="I10" s="12">
        <v>50</v>
      </c>
      <c r="J10" s="12">
        <v>20</v>
      </c>
      <c r="K10" s="12">
        <v>30</v>
      </c>
      <c r="L10" s="8"/>
      <c r="M10" s="5" t="s">
        <v>30</v>
      </c>
      <c r="N10" s="13">
        <v>43525</v>
      </c>
      <c r="O10" s="10">
        <v>5</v>
      </c>
      <c r="Q10" s="13">
        <v>43525</v>
      </c>
    </row>
    <row r="11" spans="1:17" ht="37.5" customHeight="1">
      <c r="A11" s="73">
        <v>6</v>
      </c>
      <c r="B11" s="5" t="s">
        <v>31</v>
      </c>
      <c r="C11" s="5" t="s">
        <v>32</v>
      </c>
      <c r="D11" s="5" t="s">
        <v>444</v>
      </c>
      <c r="E11" s="5" t="s">
        <v>436</v>
      </c>
      <c r="F11" s="5" t="s">
        <v>16</v>
      </c>
      <c r="G11" s="6">
        <v>3</v>
      </c>
      <c r="H11" s="12">
        <v>48000</v>
      </c>
      <c r="I11" s="12">
        <v>6500</v>
      </c>
      <c r="J11" s="12">
        <v>6500</v>
      </c>
      <c r="K11" s="12"/>
      <c r="L11" s="8"/>
      <c r="M11" s="5" t="s">
        <v>33</v>
      </c>
      <c r="N11" s="13">
        <v>43678</v>
      </c>
      <c r="O11" s="10">
        <v>10</v>
      </c>
      <c r="Q11" s="13">
        <v>43678</v>
      </c>
    </row>
    <row r="12" spans="1:17" ht="37.5">
      <c r="A12" s="73">
        <v>7</v>
      </c>
      <c r="B12" s="5" t="s">
        <v>34</v>
      </c>
      <c r="C12" s="5" t="s">
        <v>35</v>
      </c>
      <c r="D12" s="5" t="s">
        <v>444</v>
      </c>
      <c r="E12" s="5" t="s">
        <v>436</v>
      </c>
      <c r="F12" s="5" t="s">
        <v>16</v>
      </c>
      <c r="G12" s="6">
        <v>66</v>
      </c>
      <c r="H12" s="6">
        <v>15000</v>
      </c>
      <c r="I12" s="7">
        <v>32000</v>
      </c>
      <c r="J12" s="7">
        <v>20000</v>
      </c>
      <c r="K12" s="7">
        <v>12000</v>
      </c>
      <c r="L12" s="74"/>
      <c r="M12" s="5" t="s">
        <v>36</v>
      </c>
      <c r="N12" s="13">
        <v>43647</v>
      </c>
      <c r="O12" s="10">
        <v>30</v>
      </c>
      <c r="Q12" s="13">
        <v>43647</v>
      </c>
    </row>
    <row r="13" spans="1:17" ht="37.5">
      <c r="A13" s="73">
        <v>8</v>
      </c>
      <c r="B13" s="14" t="s">
        <v>37</v>
      </c>
      <c r="C13" s="14" t="s">
        <v>38</v>
      </c>
      <c r="D13" s="5" t="s">
        <v>444</v>
      </c>
      <c r="E13" s="5" t="s">
        <v>436</v>
      </c>
      <c r="F13" s="14" t="s">
        <v>26</v>
      </c>
      <c r="G13" s="7">
        <v>100</v>
      </c>
      <c r="H13" s="7">
        <v>100</v>
      </c>
      <c r="I13" s="7">
        <v>20800</v>
      </c>
      <c r="J13" s="7">
        <v>4800</v>
      </c>
      <c r="K13" s="7">
        <v>16000</v>
      </c>
      <c r="L13" s="15"/>
      <c r="M13" s="14" t="s">
        <v>39</v>
      </c>
      <c r="N13" s="16">
        <v>43497</v>
      </c>
      <c r="O13" s="17">
        <v>40</v>
      </c>
      <c r="Q13" s="16">
        <v>43497</v>
      </c>
    </row>
    <row r="14" spans="1:17" ht="37.5">
      <c r="A14" s="73">
        <v>9</v>
      </c>
      <c r="B14" s="5" t="s">
        <v>40</v>
      </c>
      <c r="C14" s="5" t="s">
        <v>41</v>
      </c>
      <c r="D14" s="5" t="s">
        <v>444</v>
      </c>
      <c r="E14" s="5" t="s">
        <v>436</v>
      </c>
      <c r="F14" s="5" t="s">
        <v>16</v>
      </c>
      <c r="G14" s="6">
        <v>10000</v>
      </c>
      <c r="H14" s="7">
        <v>9000</v>
      </c>
      <c r="I14" s="7">
        <v>1085</v>
      </c>
      <c r="J14" s="7">
        <v>500</v>
      </c>
      <c r="K14" s="7">
        <v>585</v>
      </c>
      <c r="L14" s="8"/>
      <c r="M14" s="5" t="s">
        <v>36</v>
      </c>
      <c r="N14" s="16">
        <v>43497</v>
      </c>
      <c r="O14" s="10">
        <v>10</v>
      </c>
      <c r="Q14" s="16">
        <v>43497</v>
      </c>
    </row>
    <row r="15" spans="1:17" ht="37.5">
      <c r="A15" s="73">
        <v>10</v>
      </c>
      <c r="B15" s="5" t="s">
        <v>42</v>
      </c>
      <c r="C15" s="5" t="s">
        <v>43</v>
      </c>
      <c r="D15" s="5" t="s">
        <v>444</v>
      </c>
      <c r="E15" s="5" t="s">
        <v>436</v>
      </c>
      <c r="F15" s="5" t="s">
        <v>16</v>
      </c>
      <c r="G15" s="6">
        <v>8.5</v>
      </c>
      <c r="H15" s="7">
        <v>25000</v>
      </c>
      <c r="I15" s="7">
        <v>16000</v>
      </c>
      <c r="J15" s="7">
        <v>8000</v>
      </c>
      <c r="K15" s="7">
        <v>8000</v>
      </c>
      <c r="L15" s="8"/>
      <c r="M15" s="5" t="s">
        <v>39</v>
      </c>
      <c r="N15" s="13">
        <v>43525</v>
      </c>
      <c r="O15" s="10">
        <v>80</v>
      </c>
      <c r="Q15" s="13">
        <v>43525</v>
      </c>
    </row>
    <row r="16" spans="1:17" ht="37.5">
      <c r="A16" s="73">
        <v>11</v>
      </c>
      <c r="B16" s="5" t="s">
        <v>34</v>
      </c>
      <c r="C16" s="5" t="s">
        <v>44</v>
      </c>
      <c r="D16" s="5" t="s">
        <v>444</v>
      </c>
      <c r="E16" s="5" t="s">
        <v>436</v>
      </c>
      <c r="F16" s="5" t="s">
        <v>16</v>
      </c>
      <c r="G16" s="6">
        <v>4.5</v>
      </c>
      <c r="H16" s="6">
        <v>8000</v>
      </c>
      <c r="I16" s="7">
        <v>25000</v>
      </c>
      <c r="J16" s="7">
        <v>10000</v>
      </c>
      <c r="K16" s="7">
        <v>15000</v>
      </c>
      <c r="L16" s="74"/>
      <c r="M16" s="5" t="s">
        <v>36</v>
      </c>
      <c r="N16" s="13">
        <v>44013</v>
      </c>
      <c r="O16" s="10">
        <v>10</v>
      </c>
      <c r="P16" s="71">
        <v>10</v>
      </c>
      <c r="Q16" s="13">
        <v>44013</v>
      </c>
    </row>
    <row r="17" spans="1:17" ht="37.5">
      <c r="A17" s="73">
        <v>12</v>
      </c>
      <c r="B17" s="5" t="s">
        <v>34</v>
      </c>
      <c r="C17" s="5" t="s">
        <v>45</v>
      </c>
      <c r="D17" s="5" t="s">
        <v>444</v>
      </c>
      <c r="E17" s="5" t="s">
        <v>436</v>
      </c>
      <c r="F17" s="5" t="s">
        <v>46</v>
      </c>
      <c r="G17" s="6">
        <v>5</v>
      </c>
      <c r="H17" s="6">
        <v>150</v>
      </c>
      <c r="I17" s="7">
        <v>5000</v>
      </c>
      <c r="J17" s="7">
        <v>2000</v>
      </c>
      <c r="K17" s="7">
        <v>3000</v>
      </c>
      <c r="L17" s="74"/>
      <c r="M17" s="5" t="s">
        <v>36</v>
      </c>
      <c r="N17" s="13">
        <v>44075</v>
      </c>
      <c r="O17" s="10">
        <v>30</v>
      </c>
      <c r="P17" s="71">
        <v>30</v>
      </c>
      <c r="Q17" s="13">
        <v>44075</v>
      </c>
    </row>
    <row r="18" spans="1:17" ht="37.5">
      <c r="A18" s="73">
        <v>13</v>
      </c>
      <c r="B18" s="5" t="s">
        <v>47</v>
      </c>
      <c r="C18" s="5" t="s">
        <v>48</v>
      </c>
      <c r="D18" s="5" t="s">
        <v>444</v>
      </c>
      <c r="E18" s="5" t="s">
        <v>436</v>
      </c>
      <c r="F18" s="5" t="s">
        <v>26</v>
      </c>
      <c r="G18" s="6">
        <v>500</v>
      </c>
      <c r="H18" s="7">
        <v>1800</v>
      </c>
      <c r="I18" s="7">
        <v>1200</v>
      </c>
      <c r="J18" s="7">
        <v>700</v>
      </c>
      <c r="K18" s="7">
        <v>500</v>
      </c>
      <c r="L18" s="8"/>
      <c r="M18" s="5" t="s">
        <v>49</v>
      </c>
      <c r="N18" s="13">
        <v>43983</v>
      </c>
      <c r="O18" s="10">
        <v>10</v>
      </c>
      <c r="P18" s="71">
        <v>10</v>
      </c>
      <c r="Q18" s="13">
        <v>43983</v>
      </c>
    </row>
    <row r="19" spans="1:17" ht="37.5">
      <c r="A19" s="73">
        <v>14</v>
      </c>
      <c r="B19" s="5" t="s">
        <v>50</v>
      </c>
      <c r="C19" s="5" t="s">
        <v>51</v>
      </c>
      <c r="D19" s="5" t="s">
        <v>444</v>
      </c>
      <c r="E19" s="5" t="s">
        <v>436</v>
      </c>
      <c r="F19" s="5" t="s">
        <v>16</v>
      </c>
      <c r="G19" s="6">
        <v>300</v>
      </c>
      <c r="H19" s="7">
        <v>600</v>
      </c>
      <c r="I19" s="7">
        <v>600</v>
      </c>
      <c r="J19" s="7">
        <v>180</v>
      </c>
      <c r="K19" s="7">
        <v>420</v>
      </c>
      <c r="L19" s="8"/>
      <c r="M19" s="5" t="s">
        <v>27</v>
      </c>
      <c r="N19" s="13">
        <v>43891</v>
      </c>
      <c r="O19" s="10">
        <v>8</v>
      </c>
      <c r="P19" s="71">
        <v>8</v>
      </c>
      <c r="Q19" s="13">
        <v>43891</v>
      </c>
    </row>
    <row r="20" spans="1:17" ht="56.25">
      <c r="A20" s="73">
        <v>15</v>
      </c>
      <c r="B20" s="5" t="s">
        <v>52</v>
      </c>
      <c r="C20" s="5" t="s">
        <v>53</v>
      </c>
      <c r="D20" s="5" t="s">
        <v>444</v>
      </c>
      <c r="E20" s="5" t="s">
        <v>436</v>
      </c>
      <c r="F20" s="5" t="s">
        <v>16</v>
      </c>
      <c r="G20" s="6">
        <v>3</v>
      </c>
      <c r="H20" s="7">
        <v>18000</v>
      </c>
      <c r="I20" s="7">
        <v>1200</v>
      </c>
      <c r="J20" s="7">
        <v>1000</v>
      </c>
      <c r="K20" s="7">
        <v>200</v>
      </c>
      <c r="L20" s="8"/>
      <c r="M20" s="5" t="s">
        <v>20</v>
      </c>
      <c r="N20" s="13">
        <v>44409</v>
      </c>
      <c r="O20" s="10">
        <v>30</v>
      </c>
      <c r="Q20" s="13">
        <v>44409</v>
      </c>
    </row>
    <row r="21" spans="1:17" ht="56.25">
      <c r="A21" s="73">
        <v>16</v>
      </c>
      <c r="B21" s="5" t="s">
        <v>54</v>
      </c>
      <c r="C21" s="5" t="s">
        <v>51</v>
      </c>
      <c r="D21" s="5" t="s">
        <v>444</v>
      </c>
      <c r="E21" s="5" t="s">
        <v>436</v>
      </c>
      <c r="F21" s="5" t="s">
        <v>16</v>
      </c>
      <c r="G21" s="6">
        <v>1.5</v>
      </c>
      <c r="H21" s="7">
        <v>3000</v>
      </c>
      <c r="I21" s="7">
        <v>3000</v>
      </c>
      <c r="J21" s="7">
        <v>900</v>
      </c>
      <c r="K21" s="7">
        <v>2100</v>
      </c>
      <c r="L21" s="8"/>
      <c r="M21" s="5" t="s">
        <v>27</v>
      </c>
      <c r="N21" s="13">
        <v>44256</v>
      </c>
      <c r="O21" s="10">
        <v>20</v>
      </c>
      <c r="Q21" s="13">
        <v>44256</v>
      </c>
    </row>
    <row r="22" spans="1:17" ht="37.5">
      <c r="A22" s="73">
        <v>17</v>
      </c>
      <c r="B22" s="5" t="s">
        <v>55</v>
      </c>
      <c r="C22" s="7" t="s">
        <v>56</v>
      </c>
      <c r="D22" s="5" t="s">
        <v>444</v>
      </c>
      <c r="E22" s="5" t="s">
        <v>436</v>
      </c>
      <c r="F22" s="7" t="s">
        <v>16</v>
      </c>
      <c r="G22" s="6">
        <v>15</v>
      </c>
      <c r="H22" s="7">
        <v>25000</v>
      </c>
      <c r="I22" s="7">
        <v>5000</v>
      </c>
      <c r="J22" s="7"/>
      <c r="K22" s="7"/>
      <c r="L22" s="8"/>
      <c r="M22" s="5"/>
      <c r="N22" s="13" t="s">
        <v>57</v>
      </c>
      <c r="O22" s="10">
        <v>80</v>
      </c>
      <c r="Q22" s="13" t="s">
        <v>57</v>
      </c>
    </row>
    <row r="23" spans="1:17" ht="37.5">
      <c r="A23" s="73">
        <v>18</v>
      </c>
      <c r="B23" s="5" t="s">
        <v>55</v>
      </c>
      <c r="C23" s="7" t="s">
        <v>56</v>
      </c>
      <c r="D23" s="5" t="s">
        <v>444</v>
      </c>
      <c r="E23" s="5" t="s">
        <v>436</v>
      </c>
      <c r="F23" s="7" t="s">
        <v>16</v>
      </c>
      <c r="G23" s="6">
        <v>10</v>
      </c>
      <c r="H23" s="7">
        <v>20000</v>
      </c>
      <c r="I23" s="7">
        <v>5000</v>
      </c>
      <c r="J23" s="7"/>
      <c r="K23" s="7"/>
      <c r="L23" s="8"/>
      <c r="M23" s="5"/>
      <c r="N23" s="13" t="s">
        <v>57</v>
      </c>
      <c r="O23" s="10">
        <v>80</v>
      </c>
      <c r="Q23" s="13" t="s">
        <v>57</v>
      </c>
    </row>
    <row r="24" spans="1:17" ht="37.5">
      <c r="A24" s="73">
        <v>19</v>
      </c>
      <c r="B24" s="5" t="s">
        <v>55</v>
      </c>
      <c r="C24" s="7" t="s">
        <v>58</v>
      </c>
      <c r="D24" s="5" t="s">
        <v>444</v>
      </c>
      <c r="E24" s="5" t="s">
        <v>436</v>
      </c>
      <c r="F24" s="7" t="s">
        <v>16</v>
      </c>
      <c r="G24" s="6">
        <v>20</v>
      </c>
      <c r="H24" s="7">
        <v>45000</v>
      </c>
      <c r="I24" s="7">
        <v>10000</v>
      </c>
      <c r="J24" s="7"/>
      <c r="K24" s="7"/>
      <c r="L24" s="8"/>
      <c r="M24" s="5"/>
      <c r="N24" s="13" t="s">
        <v>57</v>
      </c>
      <c r="O24" s="10">
        <v>100</v>
      </c>
      <c r="Q24" s="13" t="s">
        <v>57</v>
      </c>
    </row>
    <row r="25" spans="1:17" ht="75">
      <c r="A25" s="73">
        <v>20</v>
      </c>
      <c r="B25" s="5" t="s">
        <v>55</v>
      </c>
      <c r="C25" s="7" t="s">
        <v>59</v>
      </c>
      <c r="D25" s="5" t="s">
        <v>444</v>
      </c>
      <c r="E25" s="5" t="s">
        <v>436</v>
      </c>
      <c r="F25" s="7" t="s">
        <v>16</v>
      </c>
      <c r="G25" s="6">
        <v>2</v>
      </c>
      <c r="H25" s="7">
        <v>5500</v>
      </c>
      <c r="I25" s="7">
        <v>2000</v>
      </c>
      <c r="J25" s="7"/>
      <c r="K25" s="7"/>
      <c r="L25" s="8"/>
      <c r="M25" s="5"/>
      <c r="N25" s="13" t="s">
        <v>57</v>
      </c>
      <c r="O25" s="10">
        <v>20</v>
      </c>
      <c r="Q25" s="13" t="s">
        <v>57</v>
      </c>
    </row>
    <row r="26" spans="1:17" ht="75">
      <c r="A26" s="73">
        <v>21</v>
      </c>
      <c r="B26" s="5" t="s">
        <v>55</v>
      </c>
      <c r="C26" s="7" t="s">
        <v>60</v>
      </c>
      <c r="D26" s="5" t="s">
        <v>444</v>
      </c>
      <c r="E26" s="5" t="s">
        <v>436</v>
      </c>
      <c r="F26" s="7" t="s">
        <v>16</v>
      </c>
      <c r="G26" s="6">
        <v>50</v>
      </c>
      <c r="H26" s="7">
        <v>3500</v>
      </c>
      <c r="I26" s="7">
        <v>5000</v>
      </c>
      <c r="J26" s="7"/>
      <c r="K26" s="7"/>
      <c r="L26" s="8"/>
      <c r="M26" s="5"/>
      <c r="N26" s="13" t="s">
        <v>57</v>
      </c>
      <c r="O26" s="10">
        <v>25</v>
      </c>
      <c r="Q26" s="13" t="s">
        <v>57</v>
      </c>
    </row>
    <row r="27" spans="1:17" ht="37.5">
      <c r="A27" s="73">
        <v>22</v>
      </c>
      <c r="B27" s="5" t="s">
        <v>55</v>
      </c>
      <c r="C27" s="7" t="s">
        <v>61</v>
      </c>
      <c r="D27" s="5" t="s">
        <v>444</v>
      </c>
      <c r="E27" s="5" t="s">
        <v>436</v>
      </c>
      <c r="F27" s="7" t="s">
        <v>16</v>
      </c>
      <c r="G27" s="6">
        <v>10</v>
      </c>
      <c r="H27" s="7">
        <v>30000</v>
      </c>
      <c r="I27" s="7">
        <v>5000</v>
      </c>
      <c r="J27" s="7"/>
      <c r="K27" s="7"/>
      <c r="L27" s="8"/>
      <c r="M27" s="5"/>
      <c r="N27" s="13" t="s">
        <v>57</v>
      </c>
      <c r="O27" s="10">
        <v>50</v>
      </c>
      <c r="Q27" s="13" t="s">
        <v>57</v>
      </c>
    </row>
    <row r="28" spans="1:17" ht="56.25">
      <c r="A28" s="73">
        <v>23</v>
      </c>
      <c r="B28" s="5" t="s">
        <v>55</v>
      </c>
      <c r="C28" s="7" t="s">
        <v>62</v>
      </c>
      <c r="D28" s="5" t="s">
        <v>444</v>
      </c>
      <c r="E28" s="5" t="s">
        <v>436</v>
      </c>
      <c r="F28" s="7" t="s">
        <v>63</v>
      </c>
      <c r="G28" s="6">
        <v>5</v>
      </c>
      <c r="H28" s="7">
        <v>5000</v>
      </c>
      <c r="I28" s="7">
        <v>3000</v>
      </c>
      <c r="J28" s="7"/>
      <c r="K28" s="7"/>
      <c r="L28" s="8"/>
      <c r="M28" s="5"/>
      <c r="N28" s="13" t="s">
        <v>57</v>
      </c>
      <c r="O28" s="10">
        <v>20</v>
      </c>
      <c r="Q28" s="13" t="s">
        <v>57</v>
      </c>
    </row>
    <row r="29" spans="1:17" ht="37.5">
      <c r="A29" s="73">
        <v>24</v>
      </c>
      <c r="B29" s="5" t="s">
        <v>55</v>
      </c>
      <c r="C29" s="7" t="s">
        <v>64</v>
      </c>
      <c r="D29" s="5" t="s">
        <v>444</v>
      </c>
      <c r="E29" s="5" t="s">
        <v>436</v>
      </c>
      <c r="F29" s="7" t="s">
        <v>16</v>
      </c>
      <c r="G29" s="6">
        <v>2</v>
      </c>
      <c r="H29" s="7">
        <v>45000</v>
      </c>
      <c r="I29" s="7">
        <v>5000</v>
      </c>
      <c r="J29" s="7"/>
      <c r="K29" s="7"/>
      <c r="L29" s="8"/>
      <c r="M29" s="5"/>
      <c r="N29" s="13" t="s">
        <v>57</v>
      </c>
      <c r="O29" s="10">
        <v>50</v>
      </c>
      <c r="Q29" s="13" t="s">
        <v>57</v>
      </c>
    </row>
    <row r="30" spans="1:17" ht="37.5">
      <c r="A30" s="73">
        <v>25</v>
      </c>
      <c r="B30" s="5" t="s">
        <v>55</v>
      </c>
      <c r="C30" s="5" t="s">
        <v>65</v>
      </c>
      <c r="D30" s="5" t="s">
        <v>444</v>
      </c>
      <c r="E30" s="5" t="s">
        <v>436</v>
      </c>
      <c r="F30" s="5" t="s">
        <v>16</v>
      </c>
      <c r="G30" s="6">
        <v>1</v>
      </c>
      <c r="H30" s="7">
        <v>2000</v>
      </c>
      <c r="I30" s="7">
        <v>1500</v>
      </c>
      <c r="J30" s="7"/>
      <c r="K30" s="7"/>
      <c r="L30" s="8"/>
      <c r="M30" s="5"/>
      <c r="N30" s="13" t="s">
        <v>57</v>
      </c>
      <c r="O30" s="10">
        <v>50</v>
      </c>
      <c r="Q30" s="13" t="s">
        <v>57</v>
      </c>
    </row>
    <row r="31" spans="1:17" ht="37.5">
      <c r="A31" s="73">
        <v>26</v>
      </c>
      <c r="B31" s="5" t="s">
        <v>55</v>
      </c>
      <c r="C31" s="5" t="s">
        <v>66</v>
      </c>
      <c r="D31" s="5" t="s">
        <v>444</v>
      </c>
      <c r="E31" s="5" t="s">
        <v>436</v>
      </c>
      <c r="F31" s="5" t="s">
        <v>16</v>
      </c>
      <c r="G31" s="6">
        <v>2.5</v>
      </c>
      <c r="H31" s="7">
        <v>1300</v>
      </c>
      <c r="I31" s="7">
        <v>1000</v>
      </c>
      <c r="J31" s="7"/>
      <c r="K31" s="7"/>
      <c r="L31" s="8"/>
      <c r="M31" s="5"/>
      <c r="N31" s="13" t="s">
        <v>57</v>
      </c>
      <c r="O31" s="10">
        <v>25</v>
      </c>
      <c r="Q31" s="13" t="s">
        <v>57</v>
      </c>
    </row>
    <row r="32" spans="1:17" ht="131.25" customHeight="1">
      <c r="A32" s="73">
        <v>27</v>
      </c>
      <c r="B32" s="5" t="s">
        <v>67</v>
      </c>
      <c r="C32" s="5" t="s">
        <v>68</v>
      </c>
      <c r="D32" s="5" t="s">
        <v>444</v>
      </c>
      <c r="E32" s="5" t="s">
        <v>437</v>
      </c>
      <c r="F32" s="5" t="s">
        <v>69</v>
      </c>
      <c r="G32" s="6" t="s">
        <v>70</v>
      </c>
      <c r="H32" s="7">
        <v>143000</v>
      </c>
      <c r="I32" s="7">
        <v>112000</v>
      </c>
      <c r="J32" s="7">
        <v>32000</v>
      </c>
      <c r="K32" s="7">
        <v>80000</v>
      </c>
      <c r="L32" s="5"/>
      <c r="M32" s="5" t="s">
        <v>33</v>
      </c>
      <c r="N32" s="13">
        <v>43586</v>
      </c>
      <c r="O32" s="10">
        <v>400</v>
      </c>
      <c r="Q32" s="13">
        <v>43586</v>
      </c>
    </row>
    <row r="33" spans="1:17" ht="37.5">
      <c r="A33" s="73">
        <v>28</v>
      </c>
      <c r="B33" s="5" t="s">
        <v>71</v>
      </c>
      <c r="C33" s="5" t="s">
        <v>72</v>
      </c>
      <c r="D33" s="5" t="s">
        <v>444</v>
      </c>
      <c r="E33" s="5" t="s">
        <v>437</v>
      </c>
      <c r="F33" s="5" t="s">
        <v>16</v>
      </c>
      <c r="G33" s="6">
        <v>10</v>
      </c>
      <c r="H33" s="7">
        <v>50000</v>
      </c>
      <c r="I33" s="7">
        <v>344000</v>
      </c>
      <c r="J33" s="7">
        <f>11000*8</f>
        <v>88000</v>
      </c>
      <c r="K33" s="7">
        <f>32000*8</f>
        <v>256000</v>
      </c>
      <c r="L33" s="5"/>
      <c r="M33" s="5" t="s">
        <v>39</v>
      </c>
      <c r="N33" s="13">
        <v>43800</v>
      </c>
      <c r="O33" s="10">
        <v>250</v>
      </c>
      <c r="Q33" s="13">
        <v>43800</v>
      </c>
    </row>
    <row r="34" spans="1:17" ht="37.5">
      <c r="A34" s="73">
        <v>29</v>
      </c>
      <c r="B34" s="18" t="s">
        <v>73</v>
      </c>
      <c r="C34" s="18" t="s">
        <v>74</v>
      </c>
      <c r="D34" s="5" t="s">
        <v>444</v>
      </c>
      <c r="E34" s="5" t="s">
        <v>437</v>
      </c>
      <c r="F34" s="5" t="s">
        <v>46</v>
      </c>
      <c r="G34" s="6">
        <v>1000</v>
      </c>
      <c r="H34" s="6">
        <v>60000</v>
      </c>
      <c r="I34" s="18">
        <v>5000</v>
      </c>
      <c r="J34" s="18">
        <f>5000*0.3</f>
        <v>1500</v>
      </c>
      <c r="K34" s="18">
        <v>3500</v>
      </c>
      <c r="L34" s="5"/>
      <c r="M34" s="5" t="s">
        <v>33</v>
      </c>
      <c r="N34" s="13">
        <v>43891</v>
      </c>
      <c r="O34" s="11">
        <v>200</v>
      </c>
      <c r="P34" s="71">
        <v>200</v>
      </c>
      <c r="Q34" s="13">
        <v>43891</v>
      </c>
    </row>
    <row r="35" spans="1:17" ht="37.5">
      <c r="A35" s="73">
        <v>30</v>
      </c>
      <c r="B35" s="18" t="s">
        <v>75</v>
      </c>
      <c r="C35" s="18" t="s">
        <v>76</v>
      </c>
      <c r="D35" s="5" t="s">
        <v>444</v>
      </c>
      <c r="E35" s="5" t="s">
        <v>437</v>
      </c>
      <c r="F35" s="5" t="s">
        <v>77</v>
      </c>
      <c r="G35" s="6">
        <v>150</v>
      </c>
      <c r="H35" s="6">
        <v>300</v>
      </c>
      <c r="I35" s="18">
        <v>250</v>
      </c>
      <c r="J35" s="18">
        <v>100</v>
      </c>
      <c r="K35" s="18">
        <v>150</v>
      </c>
      <c r="L35" s="5"/>
      <c r="M35" s="5" t="s">
        <v>27</v>
      </c>
      <c r="N35" s="13">
        <v>44409</v>
      </c>
      <c r="O35" s="10">
        <v>8</v>
      </c>
      <c r="Q35" s="13">
        <v>44409</v>
      </c>
    </row>
    <row r="36" spans="1:17" ht="37.5">
      <c r="A36" s="73">
        <v>31</v>
      </c>
      <c r="B36" s="18" t="s">
        <v>78</v>
      </c>
      <c r="C36" s="18" t="s">
        <v>79</v>
      </c>
      <c r="D36" s="5" t="s">
        <v>444</v>
      </c>
      <c r="E36" s="5" t="s">
        <v>437</v>
      </c>
      <c r="F36" s="5" t="s">
        <v>80</v>
      </c>
      <c r="G36" s="6">
        <v>50</v>
      </c>
      <c r="H36" s="6">
        <v>1000</v>
      </c>
      <c r="I36" s="18">
        <v>1550</v>
      </c>
      <c r="J36" s="18">
        <v>750</v>
      </c>
      <c r="K36" s="18">
        <v>800</v>
      </c>
      <c r="L36" s="5"/>
      <c r="M36" s="19" t="s">
        <v>81</v>
      </c>
      <c r="N36" s="13">
        <v>44409</v>
      </c>
      <c r="O36" s="11">
        <v>30</v>
      </c>
      <c r="Q36" s="13">
        <v>44409</v>
      </c>
    </row>
    <row r="37" spans="1:17" ht="37.5">
      <c r="A37" s="73">
        <v>32</v>
      </c>
      <c r="B37" s="18" t="s">
        <v>55</v>
      </c>
      <c r="C37" s="18" t="s">
        <v>82</v>
      </c>
      <c r="D37" s="5" t="s">
        <v>444</v>
      </c>
      <c r="E37" s="5" t="s">
        <v>437</v>
      </c>
      <c r="F37" s="5" t="s">
        <v>83</v>
      </c>
      <c r="G37" s="6">
        <v>5</v>
      </c>
      <c r="H37" s="6">
        <v>20000</v>
      </c>
      <c r="I37" s="18">
        <v>5000</v>
      </c>
      <c r="J37" s="18"/>
      <c r="K37" s="18"/>
      <c r="L37" s="5"/>
      <c r="M37" s="19"/>
      <c r="N37" s="13" t="s">
        <v>57</v>
      </c>
      <c r="O37" s="11">
        <v>35</v>
      </c>
      <c r="Q37" s="13" t="s">
        <v>57</v>
      </c>
    </row>
    <row r="38" spans="1:17" ht="37.5">
      <c r="A38" s="73">
        <v>33</v>
      </c>
      <c r="B38" s="18" t="s">
        <v>55</v>
      </c>
      <c r="C38" s="18" t="s">
        <v>84</v>
      </c>
      <c r="D38" s="5" t="s">
        <v>444</v>
      </c>
      <c r="E38" s="5" t="s">
        <v>437</v>
      </c>
      <c r="F38" s="5" t="s">
        <v>77</v>
      </c>
      <c r="G38" s="6">
        <v>500</v>
      </c>
      <c r="H38" s="6">
        <v>2500</v>
      </c>
      <c r="I38" s="18">
        <v>1500</v>
      </c>
      <c r="J38" s="18"/>
      <c r="K38" s="18"/>
      <c r="L38" s="5"/>
      <c r="M38" s="19"/>
      <c r="N38" s="13" t="s">
        <v>57</v>
      </c>
      <c r="O38" s="11">
        <v>60</v>
      </c>
      <c r="Q38" s="13" t="s">
        <v>57</v>
      </c>
    </row>
    <row r="39" spans="1:17" ht="37.5">
      <c r="A39" s="73">
        <v>34</v>
      </c>
      <c r="B39" s="18" t="s">
        <v>55</v>
      </c>
      <c r="C39" s="18" t="s">
        <v>85</v>
      </c>
      <c r="D39" s="5" t="s">
        <v>444</v>
      </c>
      <c r="E39" s="5" t="s">
        <v>437</v>
      </c>
      <c r="F39" s="5" t="s">
        <v>63</v>
      </c>
      <c r="G39" s="6">
        <v>0.5</v>
      </c>
      <c r="H39" s="6">
        <v>35000</v>
      </c>
      <c r="I39" s="18">
        <v>5000</v>
      </c>
      <c r="J39" s="18"/>
      <c r="K39" s="18"/>
      <c r="L39" s="5"/>
      <c r="M39" s="19"/>
      <c r="N39" s="13" t="s">
        <v>57</v>
      </c>
      <c r="O39" s="11">
        <v>100</v>
      </c>
      <c r="Q39" s="13" t="s">
        <v>57</v>
      </c>
    </row>
    <row r="40" spans="1:17" ht="37.5">
      <c r="A40" s="73">
        <v>35</v>
      </c>
      <c r="B40" s="5" t="s">
        <v>86</v>
      </c>
      <c r="C40" s="5" t="s">
        <v>87</v>
      </c>
      <c r="D40" s="5" t="s">
        <v>444</v>
      </c>
      <c r="E40" s="5" t="s">
        <v>438</v>
      </c>
      <c r="F40" s="5" t="s">
        <v>88</v>
      </c>
      <c r="G40" s="5">
        <v>5</v>
      </c>
      <c r="H40" s="5">
        <v>10000</v>
      </c>
      <c r="I40" s="5">
        <v>800</v>
      </c>
      <c r="J40" s="5">
        <v>300</v>
      </c>
      <c r="K40" s="5">
        <v>500</v>
      </c>
      <c r="L40" s="5"/>
      <c r="M40" s="5" t="s">
        <v>33</v>
      </c>
      <c r="N40" s="13">
        <v>43617</v>
      </c>
      <c r="O40" s="22">
        <v>10</v>
      </c>
      <c r="Q40" s="13">
        <v>43617</v>
      </c>
    </row>
    <row r="41" spans="1:17" ht="37.5">
      <c r="A41" s="73">
        <v>36</v>
      </c>
      <c r="B41" s="5" t="s">
        <v>86</v>
      </c>
      <c r="C41" s="5" t="s">
        <v>89</v>
      </c>
      <c r="D41" s="5" t="s">
        <v>444</v>
      </c>
      <c r="E41" s="5" t="s">
        <v>438</v>
      </c>
      <c r="F41" s="5" t="s">
        <v>83</v>
      </c>
      <c r="G41" s="5">
        <v>120</v>
      </c>
      <c r="H41" s="6">
        <v>10000</v>
      </c>
      <c r="I41" s="5">
        <v>1900</v>
      </c>
      <c r="J41" s="5">
        <v>400</v>
      </c>
      <c r="K41" s="5">
        <v>1500</v>
      </c>
      <c r="L41" s="5"/>
      <c r="M41" s="5" t="s">
        <v>33</v>
      </c>
      <c r="N41" s="13">
        <v>43647</v>
      </c>
      <c r="O41" s="22">
        <v>25</v>
      </c>
      <c r="Q41" s="13">
        <v>43647</v>
      </c>
    </row>
    <row r="42" spans="1:17" ht="37.5">
      <c r="A42" s="73">
        <v>37</v>
      </c>
      <c r="B42" s="5" t="s">
        <v>86</v>
      </c>
      <c r="C42" s="5" t="s">
        <v>90</v>
      </c>
      <c r="D42" s="5" t="s">
        <v>444</v>
      </c>
      <c r="E42" s="5" t="s">
        <v>438</v>
      </c>
      <c r="F42" s="5" t="s">
        <v>77</v>
      </c>
      <c r="G42" s="5">
        <v>55</v>
      </c>
      <c r="H42" s="6">
        <v>4500</v>
      </c>
      <c r="I42" s="5">
        <v>1300</v>
      </c>
      <c r="J42" s="5">
        <v>300</v>
      </c>
      <c r="K42" s="5">
        <v>1000</v>
      </c>
      <c r="L42" s="5"/>
      <c r="M42" s="5" t="s">
        <v>33</v>
      </c>
      <c r="N42" s="9">
        <v>43709</v>
      </c>
      <c r="O42" s="22">
        <v>45</v>
      </c>
      <c r="Q42" s="9">
        <v>43709</v>
      </c>
    </row>
    <row r="43" spans="1:17" ht="37.5">
      <c r="A43" s="73">
        <v>38</v>
      </c>
      <c r="B43" s="5" t="s">
        <v>91</v>
      </c>
      <c r="C43" s="5" t="s">
        <v>90</v>
      </c>
      <c r="D43" s="5" t="s">
        <v>444</v>
      </c>
      <c r="E43" s="5" t="s">
        <v>438</v>
      </c>
      <c r="F43" s="5" t="s">
        <v>77</v>
      </c>
      <c r="G43" s="6">
        <v>13</v>
      </c>
      <c r="H43" s="6">
        <f>+G43*40</f>
        <v>520</v>
      </c>
      <c r="I43" s="18">
        <v>350</v>
      </c>
      <c r="J43" s="18">
        <v>50</v>
      </c>
      <c r="K43" s="18">
        <v>300</v>
      </c>
      <c r="L43" s="5"/>
      <c r="M43" s="5" t="s">
        <v>36</v>
      </c>
      <c r="N43" s="13">
        <v>43952</v>
      </c>
      <c r="O43" s="10">
        <v>17</v>
      </c>
      <c r="P43" s="71">
        <v>17</v>
      </c>
      <c r="Q43" s="13">
        <v>43952</v>
      </c>
    </row>
    <row r="44" spans="1:17" ht="37.5">
      <c r="A44" s="73">
        <v>39</v>
      </c>
      <c r="B44" s="5" t="s">
        <v>92</v>
      </c>
      <c r="C44" s="5" t="s">
        <v>90</v>
      </c>
      <c r="D44" s="5" t="s">
        <v>444</v>
      </c>
      <c r="E44" s="5" t="s">
        <v>438</v>
      </c>
      <c r="F44" s="5" t="s">
        <v>77</v>
      </c>
      <c r="G44" s="6">
        <v>12</v>
      </c>
      <c r="H44" s="6">
        <f>+G44*40</f>
        <v>480</v>
      </c>
      <c r="I44" s="18">
        <v>600</v>
      </c>
      <c r="J44" s="18">
        <v>100</v>
      </c>
      <c r="K44" s="18">
        <v>500</v>
      </c>
      <c r="L44" s="5"/>
      <c r="M44" s="5" t="s">
        <v>36</v>
      </c>
      <c r="N44" s="13">
        <v>44075</v>
      </c>
      <c r="O44" s="22">
        <v>10</v>
      </c>
      <c r="P44" s="71">
        <v>10</v>
      </c>
      <c r="Q44" s="13">
        <v>44075</v>
      </c>
    </row>
    <row r="45" spans="1:17" ht="37.5">
      <c r="A45" s="73">
        <v>40</v>
      </c>
      <c r="B45" s="5" t="s">
        <v>55</v>
      </c>
      <c r="C45" s="5" t="s">
        <v>93</v>
      </c>
      <c r="D45" s="5" t="s">
        <v>444</v>
      </c>
      <c r="E45" s="5" t="s">
        <v>438</v>
      </c>
      <c r="F45" s="5" t="s">
        <v>77</v>
      </c>
      <c r="G45" s="6">
        <v>150</v>
      </c>
      <c r="H45" s="6">
        <v>10000</v>
      </c>
      <c r="I45" s="18">
        <v>3000</v>
      </c>
      <c r="J45" s="18"/>
      <c r="K45" s="18"/>
      <c r="L45" s="5"/>
      <c r="M45" s="5"/>
      <c r="N45" s="13" t="s">
        <v>57</v>
      </c>
      <c r="O45" s="22">
        <v>120</v>
      </c>
      <c r="Q45" s="13" t="s">
        <v>57</v>
      </c>
    </row>
    <row r="46" spans="1:17" ht="37.5">
      <c r="A46" s="73">
        <v>41</v>
      </c>
      <c r="B46" s="5" t="s">
        <v>55</v>
      </c>
      <c r="C46" s="5" t="s">
        <v>94</v>
      </c>
      <c r="D46" s="5" t="s">
        <v>444</v>
      </c>
      <c r="E46" s="5" t="s">
        <v>438</v>
      </c>
      <c r="F46" s="5" t="s">
        <v>95</v>
      </c>
      <c r="G46" s="6">
        <v>5</v>
      </c>
      <c r="H46" s="6">
        <v>5000</v>
      </c>
      <c r="I46" s="18">
        <v>2500</v>
      </c>
      <c r="J46" s="18"/>
      <c r="K46" s="18"/>
      <c r="L46" s="5"/>
      <c r="M46" s="5"/>
      <c r="N46" s="13" t="s">
        <v>57</v>
      </c>
      <c r="O46" s="22">
        <v>100</v>
      </c>
      <c r="Q46" s="13" t="s">
        <v>57</v>
      </c>
    </row>
    <row r="47" spans="1:17" s="72" customFormat="1" ht="37.5">
      <c r="A47" s="73">
        <v>42</v>
      </c>
      <c r="B47" s="20" t="s">
        <v>96</v>
      </c>
      <c r="C47" s="5" t="s">
        <v>97</v>
      </c>
      <c r="D47" s="5" t="s">
        <v>444</v>
      </c>
      <c r="E47" s="5" t="s">
        <v>439</v>
      </c>
      <c r="F47" s="5" t="s">
        <v>63</v>
      </c>
      <c r="G47" s="6">
        <v>3</v>
      </c>
      <c r="H47" s="21">
        <f>+G47*450</f>
        <v>1350</v>
      </c>
      <c r="I47" s="21">
        <v>320</v>
      </c>
      <c r="J47" s="21">
        <v>200</v>
      </c>
      <c r="K47" s="21">
        <v>120</v>
      </c>
      <c r="L47" s="8"/>
      <c r="M47" s="5" t="s">
        <v>36</v>
      </c>
      <c r="N47" s="9">
        <v>43709</v>
      </c>
      <c r="O47" s="22">
        <v>10</v>
      </c>
      <c r="Q47" s="9">
        <v>43709</v>
      </c>
    </row>
    <row r="48" spans="1:17" s="72" customFormat="1" ht="37.5">
      <c r="A48" s="73">
        <v>43</v>
      </c>
      <c r="B48" s="20" t="s">
        <v>98</v>
      </c>
      <c r="C48" s="5" t="s">
        <v>99</v>
      </c>
      <c r="D48" s="5" t="s">
        <v>444</v>
      </c>
      <c r="E48" s="5" t="s">
        <v>439</v>
      </c>
      <c r="F48" s="5" t="s">
        <v>46</v>
      </c>
      <c r="G48" s="6">
        <v>5.8</v>
      </c>
      <c r="H48" s="21">
        <f t="shared" ref="H48:H51" si="0">+G48*450</f>
        <v>2610</v>
      </c>
      <c r="I48" s="21">
        <v>850</v>
      </c>
      <c r="J48" s="21">
        <v>350</v>
      </c>
      <c r="K48" s="21">
        <v>500</v>
      </c>
      <c r="L48" s="8"/>
      <c r="M48" s="5" t="s">
        <v>100</v>
      </c>
      <c r="N48" s="9">
        <v>43709</v>
      </c>
      <c r="O48" s="22">
        <v>15</v>
      </c>
      <c r="Q48" s="9">
        <v>43709</v>
      </c>
    </row>
    <row r="49" spans="1:17" s="72" customFormat="1" ht="37.5">
      <c r="A49" s="73">
        <v>44</v>
      </c>
      <c r="B49" s="5" t="s">
        <v>101</v>
      </c>
      <c r="C49" s="5" t="s">
        <v>99</v>
      </c>
      <c r="D49" s="5" t="s">
        <v>444</v>
      </c>
      <c r="E49" s="5" t="s">
        <v>439</v>
      </c>
      <c r="F49" s="5" t="s">
        <v>46</v>
      </c>
      <c r="G49" s="6">
        <v>1</v>
      </c>
      <c r="H49" s="21">
        <f t="shared" si="0"/>
        <v>450</v>
      </c>
      <c r="I49" s="23">
        <v>300</v>
      </c>
      <c r="J49" s="23">
        <v>200</v>
      </c>
      <c r="K49" s="23">
        <v>100</v>
      </c>
      <c r="L49" s="8"/>
      <c r="M49" s="5" t="s">
        <v>36</v>
      </c>
      <c r="N49" s="13">
        <v>44075</v>
      </c>
      <c r="O49" s="22">
        <v>8</v>
      </c>
      <c r="P49" s="72">
        <v>8</v>
      </c>
      <c r="Q49" s="13">
        <v>44075</v>
      </c>
    </row>
    <row r="50" spans="1:17" s="72" customFormat="1" ht="37.5">
      <c r="A50" s="73">
        <v>45</v>
      </c>
      <c r="B50" s="5" t="s">
        <v>102</v>
      </c>
      <c r="C50" s="5" t="s">
        <v>99</v>
      </c>
      <c r="D50" s="5" t="s">
        <v>444</v>
      </c>
      <c r="E50" s="5" t="s">
        <v>439</v>
      </c>
      <c r="F50" s="5" t="s">
        <v>46</v>
      </c>
      <c r="G50" s="6">
        <v>2</v>
      </c>
      <c r="H50" s="21">
        <f t="shared" si="0"/>
        <v>900</v>
      </c>
      <c r="I50" s="23">
        <v>2000</v>
      </c>
      <c r="J50" s="23">
        <v>1000</v>
      </c>
      <c r="K50" s="23">
        <v>1000</v>
      </c>
      <c r="L50" s="8"/>
      <c r="M50" s="5" t="s">
        <v>33</v>
      </c>
      <c r="N50" s="13">
        <v>44044</v>
      </c>
      <c r="O50" s="22">
        <v>10</v>
      </c>
      <c r="P50" s="72">
        <v>10</v>
      </c>
      <c r="Q50" s="13">
        <v>44044</v>
      </c>
    </row>
    <row r="51" spans="1:17" s="72" customFormat="1" ht="37.5">
      <c r="A51" s="73">
        <v>46</v>
      </c>
      <c r="B51" s="5" t="s">
        <v>103</v>
      </c>
      <c r="C51" s="5" t="s">
        <v>99</v>
      </c>
      <c r="D51" s="5" t="s">
        <v>444</v>
      </c>
      <c r="E51" s="5" t="s">
        <v>439</v>
      </c>
      <c r="F51" s="5" t="s">
        <v>46</v>
      </c>
      <c r="G51" s="6">
        <v>0.7</v>
      </c>
      <c r="H51" s="21">
        <f t="shared" si="0"/>
        <v>315</v>
      </c>
      <c r="I51" s="23">
        <v>200</v>
      </c>
      <c r="J51" s="23">
        <v>100</v>
      </c>
      <c r="K51" s="23">
        <v>100</v>
      </c>
      <c r="L51" s="8"/>
      <c r="M51" s="5" t="s">
        <v>36</v>
      </c>
      <c r="N51" s="13">
        <v>44075</v>
      </c>
      <c r="O51" s="22">
        <v>10</v>
      </c>
      <c r="P51" s="72">
        <v>10</v>
      </c>
      <c r="Q51" s="13">
        <v>44075</v>
      </c>
    </row>
    <row r="52" spans="1:17" s="72" customFormat="1" ht="37.5">
      <c r="A52" s="73">
        <v>47</v>
      </c>
      <c r="B52" s="20" t="s">
        <v>104</v>
      </c>
      <c r="C52" s="5" t="s">
        <v>105</v>
      </c>
      <c r="D52" s="5" t="s">
        <v>444</v>
      </c>
      <c r="E52" s="5" t="s">
        <v>439</v>
      </c>
      <c r="F52" s="5" t="s">
        <v>46</v>
      </c>
      <c r="G52" s="5">
        <v>8000</v>
      </c>
      <c r="H52" s="5">
        <v>5600</v>
      </c>
      <c r="I52" s="5">
        <v>600</v>
      </c>
      <c r="J52" s="5">
        <v>600</v>
      </c>
      <c r="K52" s="5"/>
      <c r="L52" s="5"/>
      <c r="M52" s="5" t="s">
        <v>49</v>
      </c>
      <c r="N52" s="13">
        <v>43313</v>
      </c>
      <c r="O52" s="22">
        <v>25</v>
      </c>
      <c r="Q52" s="13">
        <v>43313</v>
      </c>
    </row>
    <row r="53" spans="1:17" s="72" customFormat="1" ht="37.5">
      <c r="A53" s="73">
        <v>48</v>
      </c>
      <c r="B53" s="20" t="s">
        <v>106</v>
      </c>
      <c r="C53" s="5" t="s">
        <v>107</v>
      </c>
      <c r="D53" s="5" t="s">
        <v>444</v>
      </c>
      <c r="E53" s="5" t="s">
        <v>439</v>
      </c>
      <c r="F53" s="5" t="s">
        <v>16</v>
      </c>
      <c r="G53" s="5">
        <v>800</v>
      </c>
      <c r="H53" s="5">
        <v>320000</v>
      </c>
      <c r="I53" s="5">
        <v>74500</v>
      </c>
      <c r="J53" s="5">
        <v>42000</v>
      </c>
      <c r="K53" s="5">
        <v>32500</v>
      </c>
      <c r="L53" s="5"/>
      <c r="M53" s="5" t="s">
        <v>108</v>
      </c>
      <c r="N53" s="13">
        <v>43252</v>
      </c>
      <c r="O53" s="22">
        <v>90</v>
      </c>
      <c r="Q53" s="13">
        <v>43252</v>
      </c>
    </row>
    <row r="54" spans="1:17" s="72" customFormat="1" ht="37.5">
      <c r="A54" s="73">
        <v>49</v>
      </c>
      <c r="B54" s="20" t="s">
        <v>109</v>
      </c>
      <c r="C54" s="5" t="s">
        <v>110</v>
      </c>
      <c r="D54" s="5" t="s">
        <v>444</v>
      </c>
      <c r="E54" s="5" t="s">
        <v>439</v>
      </c>
      <c r="F54" s="5" t="s">
        <v>16</v>
      </c>
      <c r="G54" s="5">
        <v>360</v>
      </c>
      <c r="H54" s="5">
        <v>180000</v>
      </c>
      <c r="I54" s="5">
        <v>30000</v>
      </c>
      <c r="J54" s="5">
        <v>5000</v>
      </c>
      <c r="K54" s="5">
        <v>25000</v>
      </c>
      <c r="L54" s="5"/>
      <c r="M54" s="5" t="s">
        <v>111</v>
      </c>
      <c r="N54" s="13">
        <v>43952</v>
      </c>
      <c r="O54" s="22">
        <v>50</v>
      </c>
      <c r="P54" s="72">
        <v>50</v>
      </c>
      <c r="Q54" s="13">
        <v>43952</v>
      </c>
    </row>
    <row r="55" spans="1:17" s="72" customFormat="1" ht="37.5">
      <c r="A55" s="73">
        <v>50</v>
      </c>
      <c r="B55" s="20" t="s">
        <v>109</v>
      </c>
      <c r="C55" s="5" t="s">
        <v>112</v>
      </c>
      <c r="D55" s="5" t="s">
        <v>444</v>
      </c>
      <c r="E55" s="5" t="s">
        <v>439</v>
      </c>
      <c r="F55" s="5" t="s">
        <v>16</v>
      </c>
      <c r="G55" s="5">
        <v>30</v>
      </c>
      <c r="H55" s="12">
        <f>+G55*300</f>
        <v>9000</v>
      </c>
      <c r="I55" s="12">
        <v>2500</v>
      </c>
      <c r="J55" s="12">
        <v>2500</v>
      </c>
      <c r="K55" s="12"/>
      <c r="L55" s="5"/>
      <c r="M55" s="5" t="s">
        <v>111</v>
      </c>
      <c r="N55" s="13">
        <v>43525</v>
      </c>
      <c r="O55" s="22">
        <v>8</v>
      </c>
      <c r="Q55" s="13">
        <v>43525</v>
      </c>
    </row>
    <row r="56" spans="1:17" s="72" customFormat="1" ht="37.5">
      <c r="A56" s="73">
        <v>51</v>
      </c>
      <c r="B56" s="20" t="s">
        <v>98</v>
      </c>
      <c r="C56" s="5" t="s">
        <v>113</v>
      </c>
      <c r="D56" s="5" t="s">
        <v>444</v>
      </c>
      <c r="E56" s="5" t="s">
        <v>439</v>
      </c>
      <c r="F56" s="5" t="s">
        <v>16</v>
      </c>
      <c r="G56" s="12">
        <v>90</v>
      </c>
      <c r="H56" s="21">
        <v>45</v>
      </c>
      <c r="I56" s="21">
        <v>400</v>
      </c>
      <c r="J56" s="21">
        <v>400</v>
      </c>
      <c r="K56" s="21"/>
      <c r="L56" s="8"/>
      <c r="M56" s="5" t="s">
        <v>100</v>
      </c>
      <c r="N56" s="13">
        <v>43344</v>
      </c>
      <c r="O56" s="22">
        <v>5</v>
      </c>
      <c r="Q56" s="13">
        <v>43344</v>
      </c>
    </row>
    <row r="57" spans="1:17" s="72" customFormat="1" ht="37.5">
      <c r="A57" s="73">
        <v>52</v>
      </c>
      <c r="B57" s="14" t="s">
        <v>114</v>
      </c>
      <c r="C57" s="5" t="s">
        <v>115</v>
      </c>
      <c r="D57" s="5" t="s">
        <v>444</v>
      </c>
      <c r="E57" s="5" t="s">
        <v>439</v>
      </c>
      <c r="F57" s="14" t="s">
        <v>16</v>
      </c>
      <c r="G57" s="14">
        <v>50</v>
      </c>
      <c r="H57" s="24">
        <v>400</v>
      </c>
      <c r="I57" s="24">
        <v>200</v>
      </c>
      <c r="J57" s="24">
        <v>100</v>
      </c>
      <c r="K57" s="24">
        <v>100</v>
      </c>
      <c r="L57" s="14"/>
      <c r="M57" s="5" t="s">
        <v>27</v>
      </c>
      <c r="N57" s="16">
        <v>44317</v>
      </c>
      <c r="O57" s="17">
        <v>2</v>
      </c>
      <c r="Q57" s="16">
        <v>44317</v>
      </c>
    </row>
    <row r="58" spans="1:17" s="72" customFormat="1" ht="37.5">
      <c r="A58" s="73">
        <v>53</v>
      </c>
      <c r="B58" s="14" t="s">
        <v>116</v>
      </c>
      <c r="C58" s="5" t="s">
        <v>115</v>
      </c>
      <c r="D58" s="5" t="s">
        <v>444</v>
      </c>
      <c r="E58" s="5" t="s">
        <v>439</v>
      </c>
      <c r="F58" s="14" t="s">
        <v>16</v>
      </c>
      <c r="G58" s="14">
        <v>50</v>
      </c>
      <c r="H58" s="24">
        <v>400</v>
      </c>
      <c r="I58" s="24">
        <v>150</v>
      </c>
      <c r="J58" s="24">
        <v>100</v>
      </c>
      <c r="K58" s="24">
        <v>50</v>
      </c>
      <c r="L58" s="14"/>
      <c r="M58" s="5" t="s">
        <v>27</v>
      </c>
      <c r="N58" s="13">
        <v>43647</v>
      </c>
      <c r="O58" s="17">
        <v>2</v>
      </c>
      <c r="Q58" s="13">
        <v>43647</v>
      </c>
    </row>
    <row r="59" spans="1:17" s="72" customFormat="1" ht="37.5">
      <c r="A59" s="73">
        <v>54</v>
      </c>
      <c r="B59" s="20" t="s">
        <v>117</v>
      </c>
      <c r="C59" s="5" t="s">
        <v>118</v>
      </c>
      <c r="D59" s="5" t="s">
        <v>444</v>
      </c>
      <c r="E59" s="5" t="s">
        <v>439</v>
      </c>
      <c r="F59" s="5" t="s">
        <v>119</v>
      </c>
      <c r="G59" s="6">
        <v>2.7</v>
      </c>
      <c r="H59" s="21">
        <v>100000</v>
      </c>
      <c r="I59" s="21">
        <v>4050</v>
      </c>
      <c r="J59" s="21">
        <v>2050</v>
      </c>
      <c r="K59" s="21">
        <v>2000</v>
      </c>
      <c r="L59" s="8"/>
      <c r="M59" s="5" t="s">
        <v>100</v>
      </c>
      <c r="N59" s="9">
        <v>43709</v>
      </c>
      <c r="O59" s="22">
        <v>20</v>
      </c>
      <c r="Q59" s="9">
        <v>43709</v>
      </c>
    </row>
    <row r="60" spans="1:17" s="72" customFormat="1" ht="37.5">
      <c r="A60" s="73">
        <v>55</v>
      </c>
      <c r="B60" s="20" t="s">
        <v>120</v>
      </c>
      <c r="C60" s="5" t="s">
        <v>121</v>
      </c>
      <c r="D60" s="5" t="s">
        <v>444</v>
      </c>
      <c r="E60" s="5" t="s">
        <v>439</v>
      </c>
      <c r="F60" s="5" t="s">
        <v>122</v>
      </c>
      <c r="G60" s="6">
        <v>5000</v>
      </c>
      <c r="H60" s="25">
        <v>500</v>
      </c>
      <c r="I60" s="7">
        <f>J60+K60+L60</f>
        <v>500</v>
      </c>
      <c r="J60" s="5">
        <v>200</v>
      </c>
      <c r="K60" s="5">
        <v>300</v>
      </c>
      <c r="L60" s="8"/>
      <c r="M60" s="5" t="s">
        <v>17</v>
      </c>
      <c r="N60" s="13">
        <v>43678</v>
      </c>
      <c r="O60" s="22">
        <v>6</v>
      </c>
      <c r="Q60" s="13">
        <v>43678</v>
      </c>
    </row>
    <row r="61" spans="1:17" s="72" customFormat="1" ht="37.5">
      <c r="A61" s="73">
        <v>56</v>
      </c>
      <c r="B61" s="20" t="s">
        <v>123</v>
      </c>
      <c r="C61" s="5" t="s">
        <v>124</v>
      </c>
      <c r="D61" s="5" t="s">
        <v>444</v>
      </c>
      <c r="E61" s="5" t="s">
        <v>439</v>
      </c>
      <c r="F61" s="5" t="s">
        <v>125</v>
      </c>
      <c r="G61" s="6">
        <v>20</v>
      </c>
      <c r="H61" s="25">
        <v>4000</v>
      </c>
      <c r="I61" s="7">
        <v>1000</v>
      </c>
      <c r="J61" s="5">
        <v>500</v>
      </c>
      <c r="K61" s="5">
        <v>500</v>
      </c>
      <c r="L61" s="8"/>
      <c r="M61" s="5" t="s">
        <v>17</v>
      </c>
      <c r="N61" s="13">
        <v>43678</v>
      </c>
      <c r="O61" s="22">
        <v>10</v>
      </c>
      <c r="Q61" s="13">
        <v>43678</v>
      </c>
    </row>
    <row r="62" spans="1:17" s="72" customFormat="1" ht="37.5">
      <c r="A62" s="73">
        <v>57</v>
      </c>
      <c r="B62" s="5" t="s">
        <v>86</v>
      </c>
      <c r="C62" s="5" t="s">
        <v>126</v>
      </c>
      <c r="D62" s="5" t="s">
        <v>444</v>
      </c>
      <c r="E62" s="5" t="s">
        <v>439</v>
      </c>
      <c r="F62" s="5" t="s">
        <v>83</v>
      </c>
      <c r="G62" s="5">
        <v>3500</v>
      </c>
      <c r="H62" s="5">
        <f>3500*12</f>
        <v>42000</v>
      </c>
      <c r="I62" s="5">
        <v>15000</v>
      </c>
      <c r="J62" s="5">
        <v>2000</v>
      </c>
      <c r="K62" s="5">
        <v>13000</v>
      </c>
      <c r="L62" s="5"/>
      <c r="M62" s="5" t="s">
        <v>30</v>
      </c>
      <c r="N62" s="13">
        <v>43556</v>
      </c>
      <c r="O62" s="22">
        <v>50</v>
      </c>
      <c r="Q62" s="13">
        <v>43556</v>
      </c>
    </row>
    <row r="63" spans="1:17" s="72" customFormat="1" ht="37.5">
      <c r="A63" s="73">
        <v>58</v>
      </c>
      <c r="B63" s="20" t="s">
        <v>127</v>
      </c>
      <c r="C63" s="5" t="s">
        <v>128</v>
      </c>
      <c r="D63" s="5" t="s">
        <v>444</v>
      </c>
      <c r="E63" s="5" t="s">
        <v>439</v>
      </c>
      <c r="F63" s="5" t="s">
        <v>16</v>
      </c>
      <c r="G63" s="5">
        <v>30</v>
      </c>
      <c r="H63" s="5">
        <v>50000</v>
      </c>
      <c r="I63" s="5">
        <v>2850</v>
      </c>
      <c r="J63" s="5">
        <v>850</v>
      </c>
      <c r="K63" s="5">
        <v>2000</v>
      </c>
      <c r="L63" s="5"/>
      <c r="M63" s="5" t="s">
        <v>129</v>
      </c>
      <c r="N63" s="13">
        <v>43525</v>
      </c>
      <c r="O63" s="22">
        <v>8</v>
      </c>
      <c r="Q63" s="13">
        <v>43525</v>
      </c>
    </row>
    <row r="64" spans="1:17" s="72" customFormat="1" ht="56.25">
      <c r="A64" s="73">
        <v>59</v>
      </c>
      <c r="B64" s="20" t="s">
        <v>130</v>
      </c>
      <c r="C64" s="5" t="s">
        <v>131</v>
      </c>
      <c r="D64" s="5" t="s">
        <v>444</v>
      </c>
      <c r="E64" s="5" t="s">
        <v>439</v>
      </c>
      <c r="F64" s="5" t="s">
        <v>125</v>
      </c>
      <c r="G64" s="5">
        <v>50</v>
      </c>
      <c r="H64" s="5">
        <v>20000</v>
      </c>
      <c r="I64" s="5">
        <v>1200</v>
      </c>
      <c r="J64" s="5">
        <v>400</v>
      </c>
      <c r="K64" s="5">
        <v>800</v>
      </c>
      <c r="L64" s="5"/>
      <c r="M64" s="5" t="s">
        <v>129</v>
      </c>
      <c r="N64" s="13">
        <v>43952</v>
      </c>
      <c r="O64" s="22">
        <v>10</v>
      </c>
      <c r="P64" s="72">
        <v>10</v>
      </c>
      <c r="Q64" s="13">
        <v>43952</v>
      </c>
    </row>
    <row r="65" spans="1:17" s="72" customFormat="1" ht="37.5">
      <c r="A65" s="73">
        <v>60</v>
      </c>
      <c r="B65" s="20" t="s">
        <v>132</v>
      </c>
      <c r="C65" s="5" t="s">
        <v>105</v>
      </c>
      <c r="D65" s="5" t="s">
        <v>444</v>
      </c>
      <c r="E65" s="5" t="s">
        <v>439</v>
      </c>
      <c r="F65" s="5" t="s">
        <v>133</v>
      </c>
      <c r="G65" s="5">
        <v>15</v>
      </c>
      <c r="H65" s="5">
        <v>9000</v>
      </c>
      <c r="I65" s="5">
        <v>1200</v>
      </c>
      <c r="J65" s="5">
        <v>400</v>
      </c>
      <c r="K65" s="5">
        <v>800</v>
      </c>
      <c r="L65" s="5"/>
      <c r="M65" s="5" t="s">
        <v>36</v>
      </c>
      <c r="N65" s="13">
        <v>43952</v>
      </c>
      <c r="O65" s="22">
        <v>60</v>
      </c>
      <c r="P65" s="72">
        <v>60</v>
      </c>
      <c r="Q65" s="13">
        <v>43952</v>
      </c>
    </row>
    <row r="66" spans="1:17" s="72" customFormat="1" ht="37.5">
      <c r="A66" s="73">
        <v>61</v>
      </c>
      <c r="B66" s="20" t="s">
        <v>134</v>
      </c>
      <c r="C66" s="5" t="s">
        <v>135</v>
      </c>
      <c r="D66" s="5" t="s">
        <v>444</v>
      </c>
      <c r="E66" s="5" t="s">
        <v>439</v>
      </c>
      <c r="F66" s="5" t="s">
        <v>125</v>
      </c>
      <c r="G66" s="5">
        <v>20</v>
      </c>
      <c r="H66" s="5">
        <v>4000</v>
      </c>
      <c r="I66" s="5">
        <v>1000</v>
      </c>
      <c r="J66" s="5">
        <v>500</v>
      </c>
      <c r="K66" s="5">
        <v>500</v>
      </c>
      <c r="L66" s="5"/>
      <c r="M66" s="5" t="s">
        <v>36</v>
      </c>
      <c r="N66" s="13">
        <v>43525</v>
      </c>
      <c r="O66" s="22">
        <v>20</v>
      </c>
      <c r="Q66" s="13">
        <v>43525</v>
      </c>
    </row>
    <row r="67" spans="1:17" s="72" customFormat="1" ht="37.5">
      <c r="A67" s="73">
        <v>62</v>
      </c>
      <c r="B67" s="20" t="s">
        <v>109</v>
      </c>
      <c r="C67" s="5" t="s">
        <v>128</v>
      </c>
      <c r="D67" s="5" t="s">
        <v>444</v>
      </c>
      <c r="E67" s="5" t="s">
        <v>439</v>
      </c>
      <c r="F67" s="5" t="s">
        <v>16</v>
      </c>
      <c r="G67" s="5">
        <v>112.5</v>
      </c>
      <c r="H67" s="5">
        <v>33500</v>
      </c>
      <c r="I67" s="5">
        <v>10000</v>
      </c>
      <c r="J67" s="5">
        <v>2500</v>
      </c>
      <c r="K67" s="5">
        <v>7500</v>
      </c>
      <c r="L67" s="5"/>
      <c r="M67" s="5" t="s">
        <v>111</v>
      </c>
      <c r="N67" s="13">
        <v>44317</v>
      </c>
      <c r="O67" s="22">
        <v>40</v>
      </c>
      <c r="Q67" s="13">
        <v>44317</v>
      </c>
    </row>
    <row r="68" spans="1:17" s="72" customFormat="1" ht="37.5">
      <c r="A68" s="73">
        <v>63</v>
      </c>
      <c r="B68" s="20" t="s">
        <v>136</v>
      </c>
      <c r="C68" s="5" t="s">
        <v>137</v>
      </c>
      <c r="D68" s="5" t="s">
        <v>444</v>
      </c>
      <c r="E68" s="5" t="s">
        <v>440</v>
      </c>
      <c r="F68" s="5" t="s">
        <v>138</v>
      </c>
      <c r="G68" s="5">
        <v>3</v>
      </c>
      <c r="H68" s="5">
        <v>1836</v>
      </c>
      <c r="I68" s="5">
        <v>20339</v>
      </c>
      <c r="J68" s="5">
        <v>20339</v>
      </c>
      <c r="K68" s="5"/>
      <c r="L68" s="5"/>
      <c r="M68" s="5" t="s">
        <v>33</v>
      </c>
      <c r="N68" s="13">
        <v>43800</v>
      </c>
      <c r="O68" s="22">
        <v>35</v>
      </c>
      <c r="Q68" s="13">
        <v>43800</v>
      </c>
    </row>
    <row r="69" spans="1:17" s="72" customFormat="1" ht="37.5" customHeight="1">
      <c r="A69" s="73">
        <v>64</v>
      </c>
      <c r="B69" s="20" t="s">
        <v>139</v>
      </c>
      <c r="C69" s="5" t="s">
        <v>140</v>
      </c>
      <c r="D69" s="5" t="s">
        <v>444</v>
      </c>
      <c r="E69" s="5" t="s">
        <v>440</v>
      </c>
      <c r="F69" s="5" t="s">
        <v>122</v>
      </c>
      <c r="G69" s="5" t="s">
        <v>141</v>
      </c>
      <c r="H69" s="5">
        <v>181760</v>
      </c>
      <c r="I69" s="5">
        <v>164720</v>
      </c>
      <c r="J69" s="5">
        <v>164720</v>
      </c>
      <c r="K69" s="5"/>
      <c r="L69" s="5"/>
      <c r="M69" s="5" t="s">
        <v>33</v>
      </c>
      <c r="N69" s="13">
        <v>43800</v>
      </c>
      <c r="O69" s="22">
        <v>220</v>
      </c>
      <c r="Q69" s="13">
        <v>43800</v>
      </c>
    </row>
    <row r="70" spans="1:17" s="72" customFormat="1" ht="37.5">
      <c r="A70" s="73">
        <v>65</v>
      </c>
      <c r="B70" s="20" t="s">
        <v>142</v>
      </c>
      <c r="C70" s="5" t="s">
        <v>143</v>
      </c>
      <c r="D70" s="5" t="s">
        <v>444</v>
      </c>
      <c r="E70" s="5" t="s">
        <v>441</v>
      </c>
      <c r="F70" s="5" t="s">
        <v>144</v>
      </c>
      <c r="G70" s="5">
        <v>54</v>
      </c>
      <c r="H70" s="5">
        <v>756</v>
      </c>
      <c r="I70" s="5">
        <v>150</v>
      </c>
      <c r="J70" s="5">
        <v>150</v>
      </c>
      <c r="K70" s="5"/>
      <c r="L70" s="5"/>
      <c r="M70" s="5" t="s">
        <v>30</v>
      </c>
      <c r="N70" s="9">
        <v>43709</v>
      </c>
      <c r="O70" s="22">
        <v>5</v>
      </c>
      <c r="Q70" s="9">
        <v>43709</v>
      </c>
    </row>
    <row r="71" spans="1:17" s="72" customFormat="1" ht="37.5">
      <c r="A71" s="73">
        <v>66</v>
      </c>
      <c r="B71" s="20" t="s">
        <v>21</v>
      </c>
      <c r="C71" s="5" t="s">
        <v>145</v>
      </c>
      <c r="D71" s="5" t="s">
        <v>444</v>
      </c>
      <c r="E71" s="5" t="s">
        <v>441</v>
      </c>
      <c r="F71" s="5" t="s">
        <v>46</v>
      </c>
      <c r="G71" s="5">
        <v>1</v>
      </c>
      <c r="H71" s="5">
        <v>5200</v>
      </c>
      <c r="I71" s="5">
        <v>26400</v>
      </c>
      <c r="J71" s="5">
        <v>26400</v>
      </c>
      <c r="K71" s="5"/>
      <c r="L71" s="5"/>
      <c r="M71" s="5" t="s">
        <v>23</v>
      </c>
      <c r="N71" s="16">
        <v>43497</v>
      </c>
      <c r="O71" s="22">
        <v>50</v>
      </c>
      <c r="Q71" s="16">
        <v>43497</v>
      </c>
    </row>
    <row r="72" spans="1:17" ht="56.25">
      <c r="A72" s="73">
        <v>67</v>
      </c>
      <c r="B72" s="5" t="s">
        <v>73</v>
      </c>
      <c r="C72" s="5" t="s">
        <v>146</v>
      </c>
      <c r="D72" s="5" t="s">
        <v>444</v>
      </c>
      <c r="E72" s="5" t="s">
        <v>442</v>
      </c>
      <c r="F72" s="5" t="s">
        <v>63</v>
      </c>
      <c r="G72" s="5">
        <v>500</v>
      </c>
      <c r="H72" s="5">
        <v>50000</v>
      </c>
      <c r="I72" s="5">
        <v>12200</v>
      </c>
      <c r="J72" s="5">
        <v>4000</v>
      </c>
      <c r="K72" s="5">
        <v>8200</v>
      </c>
      <c r="L72" s="5"/>
      <c r="M72" s="5" t="s">
        <v>33</v>
      </c>
      <c r="N72" s="13">
        <v>43313</v>
      </c>
      <c r="O72" s="22">
        <v>120</v>
      </c>
      <c r="Q72" s="13">
        <v>43313</v>
      </c>
    </row>
    <row r="73" spans="1:17" ht="56.25">
      <c r="A73" s="73">
        <v>68</v>
      </c>
      <c r="B73" s="5" t="s">
        <v>73</v>
      </c>
      <c r="C73" s="5" t="s">
        <v>147</v>
      </c>
      <c r="D73" s="5" t="s">
        <v>444</v>
      </c>
      <c r="E73" s="5" t="s">
        <v>442</v>
      </c>
      <c r="F73" s="5" t="s">
        <v>83</v>
      </c>
      <c r="G73" s="6">
        <v>1500</v>
      </c>
      <c r="H73" s="6">
        <v>3700</v>
      </c>
      <c r="I73" s="18">
        <v>2640</v>
      </c>
      <c r="J73" s="18">
        <f>2640*0.4</f>
        <v>1056</v>
      </c>
      <c r="K73" s="18">
        <f>+I73-J73</f>
        <v>1584</v>
      </c>
      <c r="L73" s="5"/>
      <c r="M73" s="5" t="s">
        <v>33</v>
      </c>
      <c r="N73" s="13">
        <v>43525</v>
      </c>
      <c r="O73" s="22">
        <v>20</v>
      </c>
      <c r="Q73" s="13">
        <v>43525</v>
      </c>
    </row>
    <row r="74" spans="1:17" ht="37.5">
      <c r="A74" s="73">
        <v>69</v>
      </c>
      <c r="B74" s="5" t="s">
        <v>73</v>
      </c>
      <c r="C74" s="5" t="s">
        <v>148</v>
      </c>
      <c r="D74" s="5" t="s">
        <v>444</v>
      </c>
      <c r="E74" s="5" t="s">
        <v>442</v>
      </c>
      <c r="F74" s="5" t="s">
        <v>63</v>
      </c>
      <c r="G74" s="6">
        <v>10</v>
      </c>
      <c r="H74" s="6">
        <v>50000</v>
      </c>
      <c r="I74" s="18">
        <v>2000</v>
      </c>
      <c r="J74" s="18">
        <v>5000</v>
      </c>
      <c r="K74" s="18">
        <v>15000</v>
      </c>
      <c r="L74" s="5"/>
      <c r="M74" s="5" t="s">
        <v>33</v>
      </c>
      <c r="N74" s="13">
        <v>44409</v>
      </c>
      <c r="O74" s="11">
        <v>100</v>
      </c>
      <c r="Q74" s="13">
        <v>44409</v>
      </c>
    </row>
    <row r="75" spans="1:17" ht="56.25">
      <c r="A75" s="73">
        <v>70</v>
      </c>
      <c r="B75" s="5" t="s">
        <v>149</v>
      </c>
      <c r="C75" s="5" t="s">
        <v>150</v>
      </c>
      <c r="D75" s="5" t="s">
        <v>444</v>
      </c>
      <c r="E75" s="5" t="s">
        <v>442</v>
      </c>
      <c r="F75" s="5" t="s">
        <v>16</v>
      </c>
      <c r="G75" s="6">
        <v>6</v>
      </c>
      <c r="H75" s="6">
        <f>1200*8</f>
        <v>9600</v>
      </c>
      <c r="I75" s="18">
        <v>11100</v>
      </c>
      <c r="J75" s="18">
        <v>1500</v>
      </c>
      <c r="K75" s="18"/>
      <c r="L75" s="18">
        <v>1200</v>
      </c>
      <c r="M75" s="19" t="s">
        <v>39</v>
      </c>
      <c r="N75" s="13">
        <v>43344</v>
      </c>
      <c r="O75" s="11">
        <v>100</v>
      </c>
      <c r="Q75" s="13">
        <v>43344</v>
      </c>
    </row>
    <row r="76" spans="1:17" ht="37.5">
      <c r="A76" s="73">
        <v>71</v>
      </c>
      <c r="B76" s="5" t="s">
        <v>151</v>
      </c>
      <c r="C76" s="5" t="s">
        <v>152</v>
      </c>
      <c r="D76" s="5" t="s">
        <v>444</v>
      </c>
      <c r="E76" s="5" t="s">
        <v>443</v>
      </c>
      <c r="F76" s="20" t="s">
        <v>80</v>
      </c>
      <c r="G76" s="6">
        <v>3</v>
      </c>
      <c r="H76" s="6">
        <v>750</v>
      </c>
      <c r="I76" s="18">
        <v>2500</v>
      </c>
      <c r="J76" s="18">
        <v>500</v>
      </c>
      <c r="K76" s="18">
        <v>2000</v>
      </c>
      <c r="L76" s="5"/>
      <c r="M76" s="5" t="s">
        <v>36</v>
      </c>
      <c r="N76" s="13">
        <v>43739</v>
      </c>
      <c r="O76" s="10">
        <v>25</v>
      </c>
      <c r="Q76" s="13">
        <v>43739</v>
      </c>
    </row>
    <row r="77" spans="1:17" ht="37.5">
      <c r="A77" s="73">
        <v>72</v>
      </c>
      <c r="B77" s="5" t="s">
        <v>153</v>
      </c>
      <c r="C77" s="5" t="s">
        <v>154</v>
      </c>
      <c r="D77" s="5" t="s">
        <v>444</v>
      </c>
      <c r="E77" s="5" t="s">
        <v>443</v>
      </c>
      <c r="F77" s="5" t="s">
        <v>16</v>
      </c>
      <c r="G77" s="5">
        <v>15</v>
      </c>
      <c r="H77" s="5">
        <v>6000</v>
      </c>
      <c r="I77" s="5">
        <v>400</v>
      </c>
      <c r="J77" s="5">
        <v>250</v>
      </c>
      <c r="K77" s="5">
        <v>150</v>
      </c>
      <c r="L77" s="5"/>
      <c r="M77" s="5" t="s">
        <v>39</v>
      </c>
      <c r="N77" s="13">
        <v>43525</v>
      </c>
      <c r="O77" s="22">
        <v>15</v>
      </c>
      <c r="Q77" s="13">
        <v>43525</v>
      </c>
    </row>
    <row r="78" spans="1:17">
      <c r="A78" s="73">
        <v>73</v>
      </c>
      <c r="B78" s="5" t="s">
        <v>155</v>
      </c>
      <c r="C78" s="5" t="s">
        <v>156</v>
      </c>
      <c r="D78" s="5" t="s">
        <v>444</v>
      </c>
      <c r="E78" s="5" t="s">
        <v>443</v>
      </c>
      <c r="F78" s="5" t="s">
        <v>46</v>
      </c>
      <c r="G78" s="5"/>
      <c r="H78" s="5">
        <v>240</v>
      </c>
      <c r="I78" s="5">
        <v>400</v>
      </c>
      <c r="J78" s="5">
        <v>100</v>
      </c>
      <c r="K78" s="5">
        <v>300</v>
      </c>
      <c r="L78" s="5"/>
      <c r="M78" s="5" t="s">
        <v>39</v>
      </c>
      <c r="N78" s="13">
        <v>43525</v>
      </c>
      <c r="O78" s="22">
        <v>10</v>
      </c>
      <c r="Q78" s="13">
        <v>43525</v>
      </c>
    </row>
    <row r="79" spans="1:17" ht="37.5">
      <c r="A79" s="73">
        <v>74</v>
      </c>
      <c r="B79" s="5" t="s">
        <v>157</v>
      </c>
      <c r="C79" s="5" t="s">
        <v>158</v>
      </c>
      <c r="D79" s="5" t="s">
        <v>444</v>
      </c>
      <c r="E79" s="5" t="s">
        <v>443</v>
      </c>
      <c r="F79" s="5" t="s">
        <v>26</v>
      </c>
      <c r="G79" s="5">
        <v>350</v>
      </c>
      <c r="H79" s="5">
        <v>1750</v>
      </c>
      <c r="I79" s="5">
        <v>450</v>
      </c>
      <c r="J79" s="5">
        <v>100</v>
      </c>
      <c r="K79" s="5">
        <v>350</v>
      </c>
      <c r="L79" s="5"/>
      <c r="M79" s="5" t="s">
        <v>159</v>
      </c>
      <c r="N79" s="13">
        <v>43221</v>
      </c>
      <c r="O79" s="22">
        <v>5</v>
      </c>
      <c r="Q79" s="13">
        <v>43221</v>
      </c>
    </row>
    <row r="80" spans="1:17" ht="37.5">
      <c r="A80" s="73">
        <v>75</v>
      </c>
      <c r="B80" s="5" t="s">
        <v>157</v>
      </c>
      <c r="C80" s="5" t="s">
        <v>160</v>
      </c>
      <c r="D80" s="5" t="s">
        <v>444</v>
      </c>
      <c r="E80" s="5" t="s">
        <v>443</v>
      </c>
      <c r="F80" s="5" t="s">
        <v>26</v>
      </c>
      <c r="G80" s="5">
        <v>120</v>
      </c>
      <c r="H80" s="5">
        <v>600</v>
      </c>
      <c r="I80" s="5">
        <v>560</v>
      </c>
      <c r="J80" s="5">
        <v>250</v>
      </c>
      <c r="K80" s="5">
        <v>300</v>
      </c>
      <c r="L80" s="5"/>
      <c r="M80" s="5" t="s">
        <v>159</v>
      </c>
      <c r="N80" s="9">
        <v>43709</v>
      </c>
      <c r="O80" s="22">
        <v>15</v>
      </c>
      <c r="Q80" s="9">
        <v>43709</v>
      </c>
    </row>
    <row r="81" spans="1:17" ht="56.25">
      <c r="A81" s="73">
        <v>76</v>
      </c>
      <c r="B81" s="5" t="s">
        <v>157</v>
      </c>
      <c r="C81" s="5" t="s">
        <v>161</v>
      </c>
      <c r="D81" s="5" t="s">
        <v>444</v>
      </c>
      <c r="E81" s="5" t="s">
        <v>443</v>
      </c>
      <c r="F81" s="5" t="s">
        <v>16</v>
      </c>
      <c r="G81" s="5">
        <v>100</v>
      </c>
      <c r="H81" s="5">
        <v>4000</v>
      </c>
      <c r="I81" s="5">
        <v>4000</v>
      </c>
      <c r="J81" s="5">
        <v>1500</v>
      </c>
      <c r="K81" s="5">
        <v>2500</v>
      </c>
      <c r="L81" s="5"/>
      <c r="M81" s="5" t="s">
        <v>159</v>
      </c>
      <c r="N81" s="13">
        <v>44470</v>
      </c>
      <c r="O81" s="22">
        <v>40</v>
      </c>
      <c r="Q81" s="13">
        <v>44470</v>
      </c>
    </row>
    <row r="82" spans="1:17" ht="37.5">
      <c r="A82" s="73">
        <v>77</v>
      </c>
      <c r="B82" s="5" t="s">
        <v>162</v>
      </c>
      <c r="C82" s="5" t="s">
        <v>156</v>
      </c>
      <c r="D82" s="5" t="s">
        <v>444</v>
      </c>
      <c r="E82" s="5" t="s">
        <v>443</v>
      </c>
      <c r="F82" s="5" t="s">
        <v>163</v>
      </c>
      <c r="G82" s="5">
        <f>200000/800</f>
        <v>250</v>
      </c>
      <c r="H82" s="5">
        <v>200</v>
      </c>
      <c r="I82" s="5">
        <v>350</v>
      </c>
      <c r="J82" s="5">
        <v>100</v>
      </c>
      <c r="K82" s="5">
        <v>250</v>
      </c>
      <c r="L82" s="5"/>
      <c r="M82" s="5" t="s">
        <v>111</v>
      </c>
      <c r="N82" s="16">
        <v>44317</v>
      </c>
      <c r="O82" s="22">
        <v>5</v>
      </c>
      <c r="Q82" s="16">
        <v>44317</v>
      </c>
    </row>
    <row r="83" spans="1:17" ht="37.5">
      <c r="A83" s="73">
        <v>78</v>
      </c>
      <c r="B83" s="5" t="s">
        <v>164</v>
      </c>
      <c r="C83" s="5" t="s">
        <v>165</v>
      </c>
      <c r="D83" s="5" t="s">
        <v>444</v>
      </c>
      <c r="E83" s="5" t="s">
        <v>443</v>
      </c>
      <c r="F83" s="5" t="s">
        <v>83</v>
      </c>
      <c r="G83" s="5">
        <v>3.6</v>
      </c>
      <c r="H83" s="5">
        <v>7200</v>
      </c>
      <c r="I83" s="5">
        <v>1000</v>
      </c>
      <c r="J83" s="5">
        <v>500</v>
      </c>
      <c r="K83" s="5">
        <v>500</v>
      </c>
      <c r="L83" s="5"/>
      <c r="M83" s="5" t="s">
        <v>108</v>
      </c>
      <c r="N83" s="13">
        <v>44075</v>
      </c>
      <c r="O83" s="22">
        <v>4</v>
      </c>
      <c r="P83" s="71">
        <v>4</v>
      </c>
      <c r="Q83" s="13">
        <v>44075</v>
      </c>
    </row>
    <row r="84" spans="1:17" ht="38.25" thickBot="1">
      <c r="A84" s="73">
        <v>79</v>
      </c>
      <c r="B84" s="5" t="s">
        <v>166</v>
      </c>
      <c r="C84" s="78" t="s">
        <v>167</v>
      </c>
      <c r="D84" s="5" t="s">
        <v>444</v>
      </c>
      <c r="E84" s="5" t="s">
        <v>443</v>
      </c>
      <c r="F84" s="31" t="s">
        <v>16</v>
      </c>
      <c r="G84" s="79">
        <v>2500</v>
      </c>
      <c r="H84" s="80">
        <f>2500*2</f>
        <v>5000</v>
      </c>
      <c r="I84" s="80">
        <v>1500</v>
      </c>
      <c r="J84" s="80">
        <v>500</v>
      </c>
      <c r="K84" s="80">
        <v>1000</v>
      </c>
      <c r="L84" s="80"/>
      <c r="M84" s="5" t="s">
        <v>36</v>
      </c>
      <c r="N84" s="33">
        <v>43252</v>
      </c>
      <c r="O84" s="22">
        <v>20</v>
      </c>
      <c r="Q84" s="26">
        <v>43252</v>
      </c>
    </row>
    <row r="85" spans="1:17">
      <c r="A85" s="272" t="s">
        <v>480</v>
      </c>
      <c r="B85" s="273"/>
      <c r="C85" s="273"/>
      <c r="D85" s="273"/>
      <c r="E85" s="273"/>
      <c r="F85" s="273"/>
      <c r="G85" s="273"/>
      <c r="H85" s="273"/>
      <c r="I85" s="273"/>
      <c r="J85" s="273"/>
      <c r="K85" s="273"/>
      <c r="L85" s="273"/>
      <c r="M85" s="273"/>
      <c r="N85" s="273"/>
      <c r="O85" s="274"/>
      <c r="Q85" s="69"/>
    </row>
    <row r="86" spans="1:17" s="75" customFormat="1" ht="37.5">
      <c r="A86" s="73">
        <v>80</v>
      </c>
      <c r="B86" s="27" t="s">
        <v>169</v>
      </c>
      <c r="C86" s="28" t="s">
        <v>170</v>
      </c>
      <c r="D86" s="29" t="s">
        <v>171</v>
      </c>
      <c r="E86" s="29" t="s">
        <v>172</v>
      </c>
      <c r="F86" s="29" t="s">
        <v>10</v>
      </c>
      <c r="G86" s="14"/>
      <c r="H86" s="21">
        <v>50</v>
      </c>
      <c r="I86" s="29">
        <f t="shared" ref="I86:I93" si="1">+J86+K86</f>
        <v>110</v>
      </c>
      <c r="J86" s="21">
        <v>110</v>
      </c>
      <c r="K86" s="25"/>
      <c r="L86" s="20"/>
      <c r="M86" s="20" t="s">
        <v>39</v>
      </c>
      <c r="N86" s="9">
        <v>43525</v>
      </c>
      <c r="O86" s="41">
        <v>4</v>
      </c>
      <c r="Q86" s="9">
        <v>43525</v>
      </c>
    </row>
    <row r="87" spans="1:17" s="75" customFormat="1" ht="37.5">
      <c r="A87" s="73">
        <v>81</v>
      </c>
      <c r="B87" s="30" t="s">
        <v>173</v>
      </c>
      <c r="C87" s="20" t="s">
        <v>174</v>
      </c>
      <c r="D87" s="29" t="s">
        <v>171</v>
      </c>
      <c r="E87" s="29" t="s">
        <v>175</v>
      </c>
      <c r="F87" s="29" t="s">
        <v>10</v>
      </c>
      <c r="G87" s="14"/>
      <c r="H87" s="21">
        <v>50</v>
      </c>
      <c r="I87" s="29">
        <f t="shared" si="1"/>
        <v>670</v>
      </c>
      <c r="J87" s="29">
        <v>420</v>
      </c>
      <c r="K87" s="29">
        <v>250</v>
      </c>
      <c r="L87" s="29"/>
      <c r="M87" s="5" t="s">
        <v>36</v>
      </c>
      <c r="N87" s="13">
        <v>43525</v>
      </c>
      <c r="O87" s="22">
        <v>1</v>
      </c>
      <c r="Q87" s="13">
        <v>43525</v>
      </c>
    </row>
    <row r="88" spans="1:17" s="75" customFormat="1" ht="37.5">
      <c r="A88" s="73">
        <v>82</v>
      </c>
      <c r="B88" s="30" t="s">
        <v>176</v>
      </c>
      <c r="C88" s="32" t="s">
        <v>177</v>
      </c>
      <c r="D88" s="29" t="s">
        <v>171</v>
      </c>
      <c r="E88" s="29" t="s">
        <v>175</v>
      </c>
      <c r="F88" s="29" t="s">
        <v>10</v>
      </c>
      <c r="G88" s="14"/>
      <c r="H88" s="21">
        <v>50</v>
      </c>
      <c r="I88" s="29">
        <f t="shared" si="1"/>
        <v>120</v>
      </c>
      <c r="J88" s="29">
        <v>120</v>
      </c>
      <c r="K88" s="29"/>
      <c r="L88" s="29"/>
      <c r="M88" s="20" t="s">
        <v>39</v>
      </c>
      <c r="N88" s="13">
        <v>43525</v>
      </c>
      <c r="O88" s="41">
        <v>2</v>
      </c>
      <c r="Q88" s="13">
        <v>43525</v>
      </c>
    </row>
    <row r="89" spans="1:17" s="75" customFormat="1" ht="112.5" customHeight="1">
      <c r="A89" s="73">
        <v>83</v>
      </c>
      <c r="B89" s="30" t="s">
        <v>178</v>
      </c>
      <c r="C89" s="5" t="s">
        <v>179</v>
      </c>
      <c r="D89" s="29" t="s">
        <v>171</v>
      </c>
      <c r="E89" s="29" t="s">
        <v>180</v>
      </c>
      <c r="F89" s="29" t="s">
        <v>10</v>
      </c>
      <c r="G89" s="14"/>
      <c r="H89" s="21">
        <v>50</v>
      </c>
      <c r="I89" s="29">
        <f t="shared" si="1"/>
        <v>110</v>
      </c>
      <c r="J89" s="29">
        <v>110</v>
      </c>
      <c r="K89" s="29"/>
      <c r="L89" s="29"/>
      <c r="M89" s="20" t="s">
        <v>39</v>
      </c>
      <c r="N89" s="9">
        <v>43525</v>
      </c>
      <c r="O89" s="22">
        <v>2</v>
      </c>
      <c r="Q89" s="9">
        <v>43525</v>
      </c>
    </row>
    <row r="90" spans="1:17" s="75" customFormat="1" ht="37.5">
      <c r="A90" s="73">
        <v>84</v>
      </c>
      <c r="B90" s="30" t="s">
        <v>181</v>
      </c>
      <c r="C90" s="32" t="s">
        <v>182</v>
      </c>
      <c r="D90" s="29" t="s">
        <v>171</v>
      </c>
      <c r="E90" s="29" t="s">
        <v>183</v>
      </c>
      <c r="F90" s="29" t="s">
        <v>10</v>
      </c>
      <c r="G90" s="14"/>
      <c r="H90" s="21">
        <v>50</v>
      </c>
      <c r="I90" s="29">
        <f t="shared" si="1"/>
        <v>75</v>
      </c>
      <c r="J90" s="29">
        <v>75</v>
      </c>
      <c r="K90" s="29"/>
      <c r="L90" s="29"/>
      <c r="M90" s="20" t="s">
        <v>39</v>
      </c>
      <c r="N90" s="9">
        <v>43525</v>
      </c>
      <c r="O90" s="22">
        <v>1</v>
      </c>
      <c r="Q90" s="9">
        <v>43525</v>
      </c>
    </row>
    <row r="91" spans="1:17" s="75" customFormat="1" ht="37.5">
      <c r="A91" s="73">
        <v>85</v>
      </c>
      <c r="B91" s="29" t="s">
        <v>184</v>
      </c>
      <c r="C91" s="29" t="s">
        <v>185</v>
      </c>
      <c r="D91" s="29" t="s">
        <v>171</v>
      </c>
      <c r="E91" s="29" t="s">
        <v>175</v>
      </c>
      <c r="F91" s="29" t="s">
        <v>10</v>
      </c>
      <c r="G91" s="29"/>
      <c r="H91" s="29">
        <v>20</v>
      </c>
      <c r="I91" s="29">
        <f t="shared" si="1"/>
        <v>50</v>
      </c>
      <c r="J91" s="29">
        <v>20</v>
      </c>
      <c r="K91" s="29">
        <v>30</v>
      </c>
      <c r="L91" s="29"/>
      <c r="M91" s="5" t="s">
        <v>36</v>
      </c>
      <c r="N91" s="33">
        <v>43556</v>
      </c>
      <c r="O91" s="81">
        <v>2</v>
      </c>
      <c r="Q91" s="33">
        <v>43556</v>
      </c>
    </row>
    <row r="92" spans="1:17" s="75" customFormat="1" ht="37.5">
      <c r="A92" s="73">
        <v>86</v>
      </c>
      <c r="B92" s="29" t="s">
        <v>186</v>
      </c>
      <c r="C92" s="29" t="s">
        <v>187</v>
      </c>
      <c r="D92" s="29" t="s">
        <v>171</v>
      </c>
      <c r="E92" s="29" t="s">
        <v>188</v>
      </c>
      <c r="F92" s="29" t="s">
        <v>10</v>
      </c>
      <c r="G92" s="29"/>
      <c r="H92" s="29">
        <f>+I92/2</f>
        <v>20</v>
      </c>
      <c r="I92" s="29">
        <f t="shared" si="1"/>
        <v>40</v>
      </c>
      <c r="J92" s="29">
        <v>10</v>
      </c>
      <c r="K92" s="29">
        <v>30</v>
      </c>
      <c r="L92" s="29"/>
      <c r="M92" s="5" t="s">
        <v>36</v>
      </c>
      <c r="N92" s="33">
        <v>43556</v>
      </c>
      <c r="O92" s="81">
        <v>2</v>
      </c>
      <c r="Q92" s="33">
        <v>43556</v>
      </c>
    </row>
    <row r="93" spans="1:17" s="75" customFormat="1" ht="75" customHeight="1">
      <c r="A93" s="73">
        <v>87</v>
      </c>
      <c r="B93" s="30" t="s">
        <v>189</v>
      </c>
      <c r="C93" s="20" t="s">
        <v>190</v>
      </c>
      <c r="D93" s="29" t="s">
        <v>171</v>
      </c>
      <c r="E93" s="29" t="s">
        <v>191</v>
      </c>
      <c r="F93" s="29" t="s">
        <v>10</v>
      </c>
      <c r="G93" s="14"/>
      <c r="H93" s="29">
        <f t="shared" ref="H93:H104" si="2">+I93/2</f>
        <v>100</v>
      </c>
      <c r="I93" s="29">
        <f t="shared" si="1"/>
        <v>200</v>
      </c>
      <c r="J93" s="29">
        <v>100</v>
      </c>
      <c r="K93" s="29">
        <v>100</v>
      </c>
      <c r="L93" s="29"/>
      <c r="M93" s="5" t="s">
        <v>36</v>
      </c>
      <c r="N93" s="9">
        <v>43556</v>
      </c>
      <c r="O93" s="41">
        <v>2</v>
      </c>
      <c r="Q93" s="9">
        <v>43556</v>
      </c>
    </row>
    <row r="94" spans="1:17" s="75" customFormat="1" ht="75">
      <c r="A94" s="73">
        <v>88</v>
      </c>
      <c r="B94" s="29" t="s">
        <v>192</v>
      </c>
      <c r="C94" s="29" t="s">
        <v>193</v>
      </c>
      <c r="D94" s="29" t="s">
        <v>171</v>
      </c>
      <c r="E94" s="29" t="s">
        <v>175</v>
      </c>
      <c r="F94" s="29" t="s">
        <v>10</v>
      </c>
      <c r="G94" s="29"/>
      <c r="H94" s="29">
        <v>70</v>
      </c>
      <c r="I94" s="29">
        <v>150</v>
      </c>
      <c r="J94" s="29">
        <v>60</v>
      </c>
      <c r="K94" s="29">
        <v>90</v>
      </c>
      <c r="L94" s="29"/>
      <c r="M94" s="5" t="s">
        <v>27</v>
      </c>
      <c r="N94" s="34">
        <v>43586</v>
      </c>
      <c r="O94" s="82">
        <v>4</v>
      </c>
      <c r="Q94" s="34">
        <v>43586</v>
      </c>
    </row>
    <row r="95" spans="1:17" s="75" customFormat="1" ht="75" customHeight="1">
      <c r="A95" s="73">
        <v>89</v>
      </c>
      <c r="B95" s="30" t="s">
        <v>194</v>
      </c>
      <c r="C95" s="32" t="s">
        <v>195</v>
      </c>
      <c r="D95" s="29" t="s">
        <v>171</v>
      </c>
      <c r="E95" s="29" t="s">
        <v>196</v>
      </c>
      <c r="F95" s="29" t="s">
        <v>10</v>
      </c>
      <c r="G95" s="14"/>
      <c r="H95" s="29">
        <f t="shared" si="2"/>
        <v>100</v>
      </c>
      <c r="I95" s="29">
        <f>+J95+K95</f>
        <v>200</v>
      </c>
      <c r="J95" s="29">
        <v>100</v>
      </c>
      <c r="K95" s="29">
        <v>100</v>
      </c>
      <c r="L95" s="29"/>
      <c r="M95" s="5" t="s">
        <v>36</v>
      </c>
      <c r="N95" s="9">
        <v>43586</v>
      </c>
      <c r="O95" s="41">
        <v>3</v>
      </c>
      <c r="Q95" s="9">
        <v>43586</v>
      </c>
    </row>
    <row r="96" spans="1:17" s="75" customFormat="1" ht="56.25" customHeight="1">
      <c r="A96" s="73">
        <v>90</v>
      </c>
      <c r="B96" s="30" t="s">
        <v>197</v>
      </c>
      <c r="C96" s="5" t="s">
        <v>198</v>
      </c>
      <c r="D96" s="29" t="s">
        <v>171</v>
      </c>
      <c r="E96" s="29" t="s">
        <v>199</v>
      </c>
      <c r="F96" s="29" t="s">
        <v>10</v>
      </c>
      <c r="G96" s="14"/>
      <c r="H96" s="29">
        <f t="shared" si="2"/>
        <v>55</v>
      </c>
      <c r="I96" s="29">
        <f>+J96+K96</f>
        <v>110</v>
      </c>
      <c r="J96" s="29">
        <v>110</v>
      </c>
      <c r="K96" s="29"/>
      <c r="L96" s="29"/>
      <c r="M96" s="20" t="s">
        <v>39</v>
      </c>
      <c r="N96" s="9">
        <v>43586</v>
      </c>
      <c r="O96" s="22">
        <v>2</v>
      </c>
      <c r="Q96" s="9">
        <v>43586</v>
      </c>
    </row>
    <row r="97" spans="1:17" s="75" customFormat="1" ht="37.5">
      <c r="A97" s="73">
        <v>91</v>
      </c>
      <c r="B97" s="27" t="s">
        <v>200</v>
      </c>
      <c r="C97" s="14" t="s">
        <v>201</v>
      </c>
      <c r="D97" s="29" t="s">
        <v>171</v>
      </c>
      <c r="E97" s="29" t="s">
        <v>183</v>
      </c>
      <c r="F97" s="29" t="s">
        <v>10</v>
      </c>
      <c r="G97" s="14"/>
      <c r="H97" s="29">
        <f t="shared" si="2"/>
        <v>50</v>
      </c>
      <c r="I97" s="29">
        <f>+J97+K97</f>
        <v>100</v>
      </c>
      <c r="J97" s="29">
        <v>100</v>
      </c>
      <c r="K97" s="29"/>
      <c r="L97" s="29"/>
      <c r="M97" s="5" t="s">
        <v>36</v>
      </c>
      <c r="N97" s="9">
        <v>43586</v>
      </c>
      <c r="O97" s="41">
        <v>3</v>
      </c>
      <c r="Q97" s="9">
        <v>43586</v>
      </c>
    </row>
    <row r="98" spans="1:17" s="75" customFormat="1" ht="37.5">
      <c r="A98" s="73">
        <v>92</v>
      </c>
      <c r="B98" s="29" t="s">
        <v>202</v>
      </c>
      <c r="C98" s="29" t="s">
        <v>203</v>
      </c>
      <c r="D98" s="29" t="s">
        <v>171</v>
      </c>
      <c r="E98" s="29" t="s">
        <v>175</v>
      </c>
      <c r="F98" s="29" t="s">
        <v>10</v>
      </c>
      <c r="G98" s="29"/>
      <c r="H98" s="29">
        <f t="shared" si="2"/>
        <v>250</v>
      </c>
      <c r="I98" s="29">
        <v>500</v>
      </c>
      <c r="J98" s="29">
        <v>100</v>
      </c>
      <c r="K98" s="29">
        <v>400</v>
      </c>
      <c r="L98" s="29"/>
      <c r="M98" s="29" t="s">
        <v>39</v>
      </c>
      <c r="N98" s="34">
        <v>43617</v>
      </c>
      <c r="O98" s="82">
        <v>4</v>
      </c>
      <c r="Q98" s="34">
        <v>43617</v>
      </c>
    </row>
    <row r="99" spans="1:17" s="75" customFormat="1" ht="75" customHeight="1">
      <c r="A99" s="73">
        <v>93</v>
      </c>
      <c r="B99" s="30" t="s">
        <v>204</v>
      </c>
      <c r="C99" s="32" t="s">
        <v>205</v>
      </c>
      <c r="D99" s="29" t="s">
        <v>171</v>
      </c>
      <c r="E99" s="29" t="s">
        <v>196</v>
      </c>
      <c r="F99" s="29" t="s">
        <v>10</v>
      </c>
      <c r="G99" s="14"/>
      <c r="H99" s="29">
        <f t="shared" si="2"/>
        <v>110</v>
      </c>
      <c r="I99" s="29">
        <f t="shared" ref="I99:I104" si="3">+J99+K99</f>
        <v>220</v>
      </c>
      <c r="J99" s="29">
        <v>100</v>
      </c>
      <c r="K99" s="29">
        <v>120</v>
      </c>
      <c r="L99" s="29"/>
      <c r="M99" s="20" t="s">
        <v>39</v>
      </c>
      <c r="N99" s="9">
        <v>43617</v>
      </c>
      <c r="O99" s="41">
        <v>3</v>
      </c>
      <c r="Q99" s="9">
        <v>43617</v>
      </c>
    </row>
    <row r="100" spans="1:17" s="75" customFormat="1" ht="75" customHeight="1">
      <c r="A100" s="73">
        <v>94</v>
      </c>
      <c r="B100" s="30" t="s">
        <v>206</v>
      </c>
      <c r="C100" s="32" t="s">
        <v>205</v>
      </c>
      <c r="D100" s="29" t="s">
        <v>171</v>
      </c>
      <c r="E100" s="29" t="s">
        <v>196</v>
      </c>
      <c r="F100" s="29" t="s">
        <v>10</v>
      </c>
      <c r="G100" s="14"/>
      <c r="H100" s="29">
        <f t="shared" si="2"/>
        <v>62.5</v>
      </c>
      <c r="I100" s="29">
        <f t="shared" si="3"/>
        <v>125</v>
      </c>
      <c r="J100" s="29">
        <v>75</v>
      </c>
      <c r="K100" s="29">
        <v>50</v>
      </c>
      <c r="L100" s="29"/>
      <c r="M100" s="5" t="s">
        <v>27</v>
      </c>
      <c r="N100" s="9">
        <v>43617</v>
      </c>
      <c r="O100" s="41">
        <v>2</v>
      </c>
      <c r="Q100" s="9">
        <v>43617</v>
      </c>
    </row>
    <row r="101" spans="1:17" s="75" customFormat="1" ht="75" customHeight="1">
      <c r="A101" s="73">
        <v>95</v>
      </c>
      <c r="B101" s="30" t="s">
        <v>207</v>
      </c>
      <c r="C101" s="32" t="s">
        <v>208</v>
      </c>
      <c r="D101" s="29" t="s">
        <v>171</v>
      </c>
      <c r="E101" s="29" t="s">
        <v>209</v>
      </c>
      <c r="F101" s="29" t="s">
        <v>10</v>
      </c>
      <c r="G101" s="14"/>
      <c r="H101" s="29">
        <f t="shared" si="2"/>
        <v>82.5</v>
      </c>
      <c r="I101" s="29">
        <f t="shared" si="3"/>
        <v>165</v>
      </c>
      <c r="J101" s="29">
        <v>65</v>
      </c>
      <c r="K101" s="29">
        <v>100</v>
      </c>
      <c r="L101" s="29"/>
      <c r="M101" s="20" t="s">
        <v>39</v>
      </c>
      <c r="N101" s="9">
        <v>43617</v>
      </c>
      <c r="O101" s="22">
        <v>4</v>
      </c>
      <c r="Q101" s="9">
        <v>43617</v>
      </c>
    </row>
    <row r="102" spans="1:17" s="75" customFormat="1" ht="37.5">
      <c r="A102" s="73">
        <v>96</v>
      </c>
      <c r="B102" s="30" t="s">
        <v>210</v>
      </c>
      <c r="C102" s="32" t="s">
        <v>211</v>
      </c>
      <c r="D102" s="29" t="s">
        <v>171</v>
      </c>
      <c r="E102" s="29" t="s">
        <v>188</v>
      </c>
      <c r="F102" s="29" t="s">
        <v>10</v>
      </c>
      <c r="G102" s="14"/>
      <c r="H102" s="29">
        <f t="shared" si="2"/>
        <v>80</v>
      </c>
      <c r="I102" s="29">
        <f t="shared" si="3"/>
        <v>160</v>
      </c>
      <c r="J102" s="29">
        <v>60</v>
      </c>
      <c r="K102" s="29">
        <v>100</v>
      </c>
      <c r="L102" s="29"/>
      <c r="M102" s="5" t="s">
        <v>36</v>
      </c>
      <c r="N102" s="9">
        <v>43617</v>
      </c>
      <c r="O102" s="22">
        <v>3</v>
      </c>
      <c r="Q102" s="9">
        <v>43617</v>
      </c>
    </row>
    <row r="103" spans="1:17" s="75" customFormat="1" ht="37.5">
      <c r="A103" s="73">
        <v>97</v>
      </c>
      <c r="B103" s="27" t="s">
        <v>212</v>
      </c>
      <c r="C103" s="20" t="s">
        <v>213</v>
      </c>
      <c r="D103" s="29" t="s">
        <v>171</v>
      </c>
      <c r="E103" s="29" t="s">
        <v>172</v>
      </c>
      <c r="F103" s="29" t="s">
        <v>10</v>
      </c>
      <c r="G103" s="29"/>
      <c r="H103" s="29">
        <f t="shared" si="2"/>
        <v>2500</v>
      </c>
      <c r="I103" s="29">
        <f t="shared" si="3"/>
        <v>5000</v>
      </c>
      <c r="J103" s="29">
        <v>1000</v>
      </c>
      <c r="K103" s="29">
        <v>4000</v>
      </c>
      <c r="L103" s="29"/>
      <c r="M103" s="5" t="s">
        <v>30</v>
      </c>
      <c r="N103" s="9">
        <v>43617</v>
      </c>
      <c r="O103" s="41">
        <v>30</v>
      </c>
      <c r="Q103" s="9">
        <v>43617</v>
      </c>
    </row>
    <row r="104" spans="1:17" s="75" customFormat="1" ht="37.5">
      <c r="A104" s="73">
        <v>98</v>
      </c>
      <c r="B104" s="27" t="s">
        <v>214</v>
      </c>
      <c r="C104" s="27" t="s">
        <v>215</v>
      </c>
      <c r="D104" s="29" t="s">
        <v>171</v>
      </c>
      <c r="E104" s="29" t="s">
        <v>172</v>
      </c>
      <c r="F104" s="29" t="s">
        <v>10</v>
      </c>
      <c r="G104" s="14"/>
      <c r="H104" s="29">
        <f t="shared" si="2"/>
        <v>250</v>
      </c>
      <c r="I104" s="29">
        <f t="shared" si="3"/>
        <v>500</v>
      </c>
      <c r="J104" s="29">
        <v>300</v>
      </c>
      <c r="K104" s="29">
        <v>200</v>
      </c>
      <c r="L104" s="29"/>
      <c r="M104" s="20" t="s">
        <v>39</v>
      </c>
      <c r="N104" s="9">
        <v>43617</v>
      </c>
      <c r="O104" s="41">
        <v>40</v>
      </c>
      <c r="Q104" s="9">
        <v>43617</v>
      </c>
    </row>
    <row r="105" spans="1:17" s="75" customFormat="1" ht="37.5" customHeight="1">
      <c r="A105" s="73">
        <v>99</v>
      </c>
      <c r="B105" s="29" t="s">
        <v>216</v>
      </c>
      <c r="C105" s="29" t="s">
        <v>217</v>
      </c>
      <c r="D105" s="29" t="s">
        <v>171</v>
      </c>
      <c r="E105" s="29" t="s">
        <v>175</v>
      </c>
      <c r="F105" s="29" t="s">
        <v>10</v>
      </c>
      <c r="G105" s="29"/>
      <c r="H105" s="29">
        <v>50</v>
      </c>
      <c r="I105" s="29">
        <v>100</v>
      </c>
      <c r="J105" s="29">
        <v>40</v>
      </c>
      <c r="K105" s="29">
        <v>60</v>
      </c>
      <c r="L105" s="29"/>
      <c r="M105" s="5" t="s">
        <v>27</v>
      </c>
      <c r="N105" s="34">
        <v>43647</v>
      </c>
      <c r="O105" s="82">
        <v>1</v>
      </c>
      <c r="Q105" s="34">
        <v>43647</v>
      </c>
    </row>
    <row r="106" spans="1:17" s="75" customFormat="1" ht="56.25" customHeight="1">
      <c r="A106" s="73">
        <v>100</v>
      </c>
      <c r="B106" s="29" t="s">
        <v>218</v>
      </c>
      <c r="C106" s="29" t="s">
        <v>219</v>
      </c>
      <c r="D106" s="29" t="s">
        <v>171</v>
      </c>
      <c r="E106" s="29" t="s">
        <v>220</v>
      </c>
      <c r="F106" s="29" t="s">
        <v>10</v>
      </c>
      <c r="G106" s="29"/>
      <c r="H106" s="29">
        <v>30</v>
      </c>
      <c r="I106" s="29">
        <f>+J106+K106</f>
        <v>80</v>
      </c>
      <c r="J106" s="29">
        <v>30</v>
      </c>
      <c r="K106" s="29">
        <v>50</v>
      </c>
      <c r="L106" s="29"/>
      <c r="M106" s="5" t="s">
        <v>36</v>
      </c>
      <c r="N106" s="33">
        <v>43647</v>
      </c>
      <c r="O106" s="81">
        <v>3</v>
      </c>
      <c r="Q106" s="33">
        <v>43647</v>
      </c>
    </row>
    <row r="107" spans="1:17" s="75" customFormat="1" ht="75" customHeight="1">
      <c r="A107" s="73">
        <v>101</v>
      </c>
      <c r="B107" s="29" t="s">
        <v>221</v>
      </c>
      <c r="C107" s="29" t="s">
        <v>222</v>
      </c>
      <c r="D107" s="29" t="s">
        <v>171</v>
      </c>
      <c r="E107" s="29" t="s">
        <v>196</v>
      </c>
      <c r="F107" s="29" t="s">
        <v>10</v>
      </c>
      <c r="G107" s="29"/>
      <c r="H107" s="29">
        <f>+I107/2</f>
        <v>20</v>
      </c>
      <c r="I107" s="29">
        <f>+J107+K107</f>
        <v>40</v>
      </c>
      <c r="J107" s="29">
        <v>10</v>
      </c>
      <c r="K107" s="29">
        <v>30</v>
      </c>
      <c r="L107" s="29"/>
      <c r="M107" s="5" t="s">
        <v>36</v>
      </c>
      <c r="N107" s="33">
        <v>43647</v>
      </c>
      <c r="O107" s="83">
        <v>6</v>
      </c>
      <c r="Q107" s="33">
        <v>43647</v>
      </c>
    </row>
    <row r="108" spans="1:17" s="75" customFormat="1" ht="37.5">
      <c r="A108" s="73">
        <v>102</v>
      </c>
      <c r="B108" s="27" t="s">
        <v>223</v>
      </c>
      <c r="C108" s="27" t="s">
        <v>224</v>
      </c>
      <c r="D108" s="29" t="s">
        <v>171</v>
      </c>
      <c r="E108" s="29" t="s">
        <v>175</v>
      </c>
      <c r="F108" s="29" t="s">
        <v>10</v>
      </c>
      <c r="G108" s="14"/>
      <c r="H108" s="29">
        <v>200</v>
      </c>
      <c r="I108" s="29">
        <f>+J108+K108</f>
        <v>450</v>
      </c>
      <c r="J108" s="29">
        <v>450</v>
      </c>
      <c r="K108" s="29"/>
      <c r="L108" s="29"/>
      <c r="M108" s="20" t="s">
        <v>39</v>
      </c>
      <c r="N108" s="9">
        <v>43647</v>
      </c>
      <c r="O108" s="41">
        <v>25</v>
      </c>
      <c r="Q108" s="9">
        <v>43647</v>
      </c>
    </row>
    <row r="109" spans="1:17" s="75" customFormat="1" ht="37.5">
      <c r="A109" s="73">
        <v>103</v>
      </c>
      <c r="B109" s="27" t="s">
        <v>200</v>
      </c>
      <c r="C109" s="14" t="s">
        <v>225</v>
      </c>
      <c r="D109" s="29" t="s">
        <v>171</v>
      </c>
      <c r="E109" s="29" t="s">
        <v>183</v>
      </c>
      <c r="F109" s="29" t="s">
        <v>10</v>
      </c>
      <c r="G109" s="14"/>
      <c r="H109" s="29">
        <v>50</v>
      </c>
      <c r="I109" s="29">
        <f>+J109+K109</f>
        <v>110</v>
      </c>
      <c r="J109" s="29">
        <v>110</v>
      </c>
      <c r="K109" s="29"/>
      <c r="L109" s="29"/>
      <c r="M109" s="29" t="s">
        <v>39</v>
      </c>
      <c r="N109" s="9">
        <v>43647</v>
      </c>
      <c r="O109" s="41">
        <v>3</v>
      </c>
      <c r="Q109" s="9">
        <v>43647</v>
      </c>
    </row>
    <row r="110" spans="1:17" s="75" customFormat="1" ht="37.5">
      <c r="A110" s="73">
        <v>104</v>
      </c>
      <c r="B110" s="29" t="s">
        <v>226</v>
      </c>
      <c r="C110" s="29" t="s">
        <v>217</v>
      </c>
      <c r="D110" s="29" t="s">
        <v>171</v>
      </c>
      <c r="E110" s="29" t="s">
        <v>175</v>
      </c>
      <c r="F110" s="29" t="s">
        <v>10</v>
      </c>
      <c r="G110" s="29"/>
      <c r="H110" s="29">
        <v>80</v>
      </c>
      <c r="I110" s="29">
        <v>160</v>
      </c>
      <c r="J110" s="29">
        <v>64</v>
      </c>
      <c r="K110" s="29">
        <v>96</v>
      </c>
      <c r="L110" s="29"/>
      <c r="M110" s="5" t="s">
        <v>27</v>
      </c>
      <c r="N110" s="34">
        <v>43678</v>
      </c>
      <c r="O110" s="82">
        <v>2</v>
      </c>
      <c r="Q110" s="34">
        <v>43678</v>
      </c>
    </row>
    <row r="111" spans="1:17" s="75" customFormat="1" ht="37.5">
      <c r="A111" s="73">
        <v>105</v>
      </c>
      <c r="B111" s="29" t="s">
        <v>227</v>
      </c>
      <c r="C111" s="29" t="s">
        <v>228</v>
      </c>
      <c r="D111" s="29" t="s">
        <v>171</v>
      </c>
      <c r="E111" s="29" t="s">
        <v>188</v>
      </c>
      <c r="F111" s="29" t="s">
        <v>10</v>
      </c>
      <c r="G111" s="29"/>
      <c r="H111" s="29">
        <v>10</v>
      </c>
      <c r="I111" s="29">
        <v>30</v>
      </c>
      <c r="J111" s="29">
        <v>12</v>
      </c>
      <c r="K111" s="29">
        <v>18</v>
      </c>
      <c r="L111" s="29"/>
      <c r="M111" s="5" t="s">
        <v>27</v>
      </c>
      <c r="N111" s="34">
        <v>43678</v>
      </c>
      <c r="O111" s="82">
        <v>1</v>
      </c>
      <c r="Q111" s="34">
        <v>43678</v>
      </c>
    </row>
    <row r="112" spans="1:17" s="75" customFormat="1" ht="37.5">
      <c r="A112" s="73">
        <v>106</v>
      </c>
      <c r="B112" s="27" t="s">
        <v>229</v>
      </c>
      <c r="C112" s="27" t="s">
        <v>230</v>
      </c>
      <c r="D112" s="29" t="s">
        <v>171</v>
      </c>
      <c r="E112" s="29" t="s">
        <v>175</v>
      </c>
      <c r="F112" s="29" t="s">
        <v>10</v>
      </c>
      <c r="G112" s="14"/>
      <c r="H112" s="29">
        <v>10</v>
      </c>
      <c r="I112" s="29">
        <f>+J112+K112</f>
        <v>300</v>
      </c>
      <c r="J112" s="29">
        <v>300</v>
      </c>
      <c r="K112" s="29"/>
      <c r="L112" s="29"/>
      <c r="M112" s="5" t="s">
        <v>36</v>
      </c>
      <c r="N112" s="9">
        <v>43678</v>
      </c>
      <c r="O112" s="41">
        <v>10</v>
      </c>
      <c r="Q112" s="9">
        <v>43678</v>
      </c>
    </row>
    <row r="113" spans="1:17" s="75" customFormat="1" ht="37.5">
      <c r="A113" s="73">
        <v>107</v>
      </c>
      <c r="B113" s="27" t="s">
        <v>231</v>
      </c>
      <c r="C113" s="14" t="s">
        <v>225</v>
      </c>
      <c r="D113" s="29" t="s">
        <v>171</v>
      </c>
      <c r="E113" s="29" t="s">
        <v>183</v>
      </c>
      <c r="F113" s="29" t="s">
        <v>10</v>
      </c>
      <c r="G113" s="14"/>
      <c r="H113" s="29">
        <v>10</v>
      </c>
      <c r="I113" s="29">
        <f>+J113+K113</f>
        <v>100</v>
      </c>
      <c r="J113" s="29">
        <v>50</v>
      </c>
      <c r="K113" s="29">
        <v>50</v>
      </c>
      <c r="L113" s="29"/>
      <c r="M113" s="29" t="s">
        <v>39</v>
      </c>
      <c r="N113" s="9">
        <v>43678</v>
      </c>
      <c r="O113" s="41">
        <v>1</v>
      </c>
      <c r="Q113" s="9">
        <v>43678</v>
      </c>
    </row>
    <row r="114" spans="1:17" s="75" customFormat="1" ht="56.25" customHeight="1">
      <c r="A114" s="73">
        <v>108</v>
      </c>
      <c r="B114" s="29" t="s">
        <v>232</v>
      </c>
      <c r="C114" s="29" t="s">
        <v>233</v>
      </c>
      <c r="D114" s="29" t="s">
        <v>171</v>
      </c>
      <c r="E114" s="35" t="s">
        <v>199</v>
      </c>
      <c r="F114" s="29" t="s">
        <v>10</v>
      </c>
      <c r="G114" s="29"/>
      <c r="H114" s="29">
        <v>1200</v>
      </c>
      <c r="I114" s="29">
        <v>2400</v>
      </c>
      <c r="J114" s="29">
        <v>1900</v>
      </c>
      <c r="K114" s="29">
        <v>500</v>
      </c>
      <c r="L114" s="29"/>
      <c r="M114" s="29" t="s">
        <v>39</v>
      </c>
      <c r="N114" s="34">
        <v>43709</v>
      </c>
      <c r="O114" s="82">
        <v>42</v>
      </c>
      <c r="Q114" s="34">
        <v>43709</v>
      </c>
    </row>
    <row r="115" spans="1:17" s="75" customFormat="1" ht="37.5">
      <c r="A115" s="73">
        <v>109</v>
      </c>
      <c r="B115" s="29" t="s">
        <v>234</v>
      </c>
      <c r="C115" s="29" t="s">
        <v>235</v>
      </c>
      <c r="D115" s="29" t="s">
        <v>171</v>
      </c>
      <c r="E115" s="29" t="s">
        <v>175</v>
      </c>
      <c r="F115" s="29" t="s">
        <v>10</v>
      </c>
      <c r="G115" s="29"/>
      <c r="H115" s="29">
        <v>30</v>
      </c>
      <c r="I115" s="29">
        <v>60</v>
      </c>
      <c r="J115" s="29">
        <v>24</v>
      </c>
      <c r="K115" s="29">
        <v>36</v>
      </c>
      <c r="L115" s="29"/>
      <c r="M115" s="5" t="s">
        <v>27</v>
      </c>
      <c r="N115" s="34">
        <v>43709</v>
      </c>
      <c r="O115" s="82">
        <v>1</v>
      </c>
      <c r="Q115" s="34">
        <v>43709</v>
      </c>
    </row>
    <row r="116" spans="1:17" s="75" customFormat="1" ht="37.5">
      <c r="A116" s="73">
        <v>110</v>
      </c>
      <c r="B116" s="29" t="s">
        <v>236</v>
      </c>
      <c r="C116" s="29" t="s">
        <v>237</v>
      </c>
      <c r="D116" s="29" t="s">
        <v>171</v>
      </c>
      <c r="E116" s="29" t="s">
        <v>175</v>
      </c>
      <c r="F116" s="29" t="s">
        <v>10</v>
      </c>
      <c r="G116" s="29"/>
      <c r="H116" s="29">
        <v>200</v>
      </c>
      <c r="I116" s="29">
        <f t="shared" ref="I116:I124" si="4">+J116+K116</f>
        <v>500</v>
      </c>
      <c r="J116" s="29">
        <v>100</v>
      </c>
      <c r="K116" s="29">
        <v>400</v>
      </c>
      <c r="L116" s="29"/>
      <c r="M116" s="5" t="s">
        <v>36</v>
      </c>
      <c r="N116" s="33">
        <v>43709</v>
      </c>
      <c r="O116" s="81">
        <v>5</v>
      </c>
      <c r="Q116" s="33">
        <v>43709</v>
      </c>
    </row>
    <row r="117" spans="1:17" s="75" customFormat="1" ht="37.5">
      <c r="A117" s="73">
        <v>111</v>
      </c>
      <c r="B117" s="29" t="s">
        <v>238</v>
      </c>
      <c r="C117" s="29" t="s">
        <v>239</v>
      </c>
      <c r="D117" s="29" t="s">
        <v>171</v>
      </c>
      <c r="E117" s="29" t="s">
        <v>175</v>
      </c>
      <c r="F117" s="29" t="s">
        <v>10</v>
      </c>
      <c r="G117" s="29"/>
      <c r="H117" s="29">
        <f>+I117/2</f>
        <v>30</v>
      </c>
      <c r="I117" s="29">
        <f t="shared" si="4"/>
        <v>60</v>
      </c>
      <c r="J117" s="29">
        <v>24</v>
      </c>
      <c r="K117" s="29">
        <v>36</v>
      </c>
      <c r="L117" s="29"/>
      <c r="M117" s="5" t="s">
        <v>27</v>
      </c>
      <c r="N117" s="33">
        <v>43709</v>
      </c>
      <c r="O117" s="83">
        <v>1</v>
      </c>
      <c r="Q117" s="33">
        <v>43709</v>
      </c>
    </row>
    <row r="118" spans="1:17" s="75" customFormat="1" ht="75" customHeight="1">
      <c r="A118" s="73">
        <v>112</v>
      </c>
      <c r="B118" s="30" t="s">
        <v>240</v>
      </c>
      <c r="C118" s="32" t="s">
        <v>205</v>
      </c>
      <c r="D118" s="29" t="s">
        <v>171</v>
      </c>
      <c r="E118" s="29" t="s">
        <v>196</v>
      </c>
      <c r="F118" s="29" t="s">
        <v>10</v>
      </c>
      <c r="G118" s="14"/>
      <c r="H118" s="29">
        <f>+I118/2</f>
        <v>50</v>
      </c>
      <c r="I118" s="29">
        <f t="shared" si="4"/>
        <v>100</v>
      </c>
      <c r="J118" s="29">
        <v>60</v>
      </c>
      <c r="K118" s="29">
        <v>40</v>
      </c>
      <c r="L118" s="29"/>
      <c r="M118" s="5" t="s">
        <v>27</v>
      </c>
      <c r="N118" s="9">
        <v>43709</v>
      </c>
      <c r="O118" s="41">
        <v>2</v>
      </c>
      <c r="Q118" s="9">
        <v>43709</v>
      </c>
    </row>
    <row r="119" spans="1:17" s="75" customFormat="1" ht="37.5">
      <c r="A119" s="73">
        <v>113</v>
      </c>
      <c r="B119" s="30" t="s">
        <v>241</v>
      </c>
      <c r="C119" s="32" t="s">
        <v>182</v>
      </c>
      <c r="D119" s="29" t="s">
        <v>171</v>
      </c>
      <c r="E119" s="29" t="s">
        <v>183</v>
      </c>
      <c r="F119" s="29" t="s">
        <v>10</v>
      </c>
      <c r="G119" s="14"/>
      <c r="H119" s="29">
        <f t="shared" ref="H119:H125" si="5">+I119/2</f>
        <v>100</v>
      </c>
      <c r="I119" s="29">
        <f t="shared" si="4"/>
        <v>200</v>
      </c>
      <c r="J119" s="29">
        <v>100</v>
      </c>
      <c r="K119" s="29">
        <v>100</v>
      </c>
      <c r="L119" s="29"/>
      <c r="M119" s="20" t="s">
        <v>39</v>
      </c>
      <c r="N119" s="13">
        <v>43709</v>
      </c>
      <c r="O119" s="22">
        <v>4</v>
      </c>
      <c r="Q119" s="13">
        <v>43709</v>
      </c>
    </row>
    <row r="120" spans="1:17" s="75" customFormat="1" ht="37.5">
      <c r="A120" s="73">
        <v>114</v>
      </c>
      <c r="B120" s="30" t="s">
        <v>242</v>
      </c>
      <c r="C120" s="32" t="s">
        <v>182</v>
      </c>
      <c r="D120" s="29" t="s">
        <v>171</v>
      </c>
      <c r="E120" s="29" t="s">
        <v>183</v>
      </c>
      <c r="F120" s="29" t="s">
        <v>10</v>
      </c>
      <c r="G120" s="14"/>
      <c r="H120" s="29">
        <f t="shared" si="5"/>
        <v>80</v>
      </c>
      <c r="I120" s="29">
        <f t="shared" si="4"/>
        <v>160</v>
      </c>
      <c r="J120" s="29">
        <v>160</v>
      </c>
      <c r="K120" s="29"/>
      <c r="L120" s="29"/>
      <c r="M120" s="20" t="s">
        <v>39</v>
      </c>
      <c r="N120" s="13">
        <v>43709</v>
      </c>
      <c r="O120" s="22">
        <v>3</v>
      </c>
      <c r="Q120" s="13">
        <v>43709</v>
      </c>
    </row>
    <row r="121" spans="1:17" s="75" customFormat="1" ht="37.5">
      <c r="A121" s="73">
        <v>115</v>
      </c>
      <c r="B121" s="30" t="s">
        <v>243</v>
      </c>
      <c r="C121" s="32" t="s">
        <v>182</v>
      </c>
      <c r="D121" s="29" t="s">
        <v>171</v>
      </c>
      <c r="E121" s="29" t="s">
        <v>183</v>
      </c>
      <c r="F121" s="29" t="s">
        <v>10</v>
      </c>
      <c r="G121" s="14"/>
      <c r="H121" s="29">
        <v>50</v>
      </c>
      <c r="I121" s="29">
        <f t="shared" si="4"/>
        <v>95</v>
      </c>
      <c r="J121" s="29">
        <v>95</v>
      </c>
      <c r="K121" s="29"/>
      <c r="L121" s="29"/>
      <c r="M121" s="20" t="s">
        <v>39</v>
      </c>
      <c r="N121" s="13">
        <v>43709</v>
      </c>
      <c r="O121" s="22">
        <v>2</v>
      </c>
      <c r="Q121" s="13">
        <v>43709</v>
      </c>
    </row>
    <row r="122" spans="1:17" s="75" customFormat="1" ht="37.5">
      <c r="A122" s="73">
        <v>116</v>
      </c>
      <c r="B122" s="30" t="s">
        <v>244</v>
      </c>
      <c r="C122" s="32" t="s">
        <v>182</v>
      </c>
      <c r="D122" s="29" t="s">
        <v>171</v>
      </c>
      <c r="E122" s="29" t="s">
        <v>183</v>
      </c>
      <c r="F122" s="29" t="s">
        <v>10</v>
      </c>
      <c r="G122" s="14"/>
      <c r="H122" s="29">
        <f t="shared" si="5"/>
        <v>75</v>
      </c>
      <c r="I122" s="29">
        <f t="shared" si="4"/>
        <v>150</v>
      </c>
      <c r="J122" s="29">
        <v>150</v>
      </c>
      <c r="K122" s="29"/>
      <c r="L122" s="29"/>
      <c r="M122" s="20" t="s">
        <v>39</v>
      </c>
      <c r="N122" s="13">
        <v>43709</v>
      </c>
      <c r="O122" s="22">
        <v>1</v>
      </c>
      <c r="Q122" s="13">
        <v>43709</v>
      </c>
    </row>
    <row r="123" spans="1:17" s="75" customFormat="1" ht="37.5">
      <c r="A123" s="73">
        <v>117</v>
      </c>
      <c r="B123" s="30" t="s">
        <v>245</v>
      </c>
      <c r="C123" s="32" t="s">
        <v>182</v>
      </c>
      <c r="D123" s="29" t="s">
        <v>171</v>
      </c>
      <c r="E123" s="29" t="s">
        <v>183</v>
      </c>
      <c r="F123" s="29" t="s">
        <v>10</v>
      </c>
      <c r="G123" s="14"/>
      <c r="H123" s="29">
        <f t="shared" si="5"/>
        <v>100</v>
      </c>
      <c r="I123" s="29">
        <f t="shared" si="4"/>
        <v>200</v>
      </c>
      <c r="J123" s="29">
        <v>100</v>
      </c>
      <c r="K123" s="29">
        <v>100</v>
      </c>
      <c r="L123" s="29"/>
      <c r="M123" s="5" t="s">
        <v>36</v>
      </c>
      <c r="N123" s="13">
        <v>43709</v>
      </c>
      <c r="O123" s="22">
        <v>3</v>
      </c>
      <c r="Q123" s="13">
        <v>43709</v>
      </c>
    </row>
    <row r="124" spans="1:17" s="75" customFormat="1" ht="187.5" customHeight="1">
      <c r="A124" s="73">
        <v>118</v>
      </c>
      <c r="B124" s="30" t="s">
        <v>246</v>
      </c>
      <c r="C124" s="36" t="s">
        <v>247</v>
      </c>
      <c r="D124" s="29" t="s">
        <v>171</v>
      </c>
      <c r="E124" s="36" t="s">
        <v>248</v>
      </c>
      <c r="F124" s="29" t="s">
        <v>10</v>
      </c>
      <c r="G124" s="14"/>
      <c r="H124" s="29">
        <v>30</v>
      </c>
      <c r="I124" s="29">
        <f t="shared" si="4"/>
        <v>65</v>
      </c>
      <c r="J124" s="29">
        <v>65</v>
      </c>
      <c r="K124" s="29"/>
      <c r="L124" s="29"/>
      <c r="M124" s="5" t="s">
        <v>36</v>
      </c>
      <c r="N124" s="13">
        <v>43709</v>
      </c>
      <c r="O124" s="22">
        <v>2</v>
      </c>
      <c r="Q124" s="13">
        <v>43709</v>
      </c>
    </row>
    <row r="125" spans="1:17" s="75" customFormat="1" ht="37.5">
      <c r="A125" s="73">
        <v>119</v>
      </c>
      <c r="B125" s="27" t="s">
        <v>249</v>
      </c>
      <c r="C125" s="27" t="s">
        <v>230</v>
      </c>
      <c r="D125" s="29" t="s">
        <v>171</v>
      </c>
      <c r="E125" s="29" t="s">
        <v>175</v>
      </c>
      <c r="F125" s="29" t="s">
        <v>10</v>
      </c>
      <c r="G125" s="14"/>
      <c r="H125" s="29">
        <f t="shared" si="5"/>
        <v>70</v>
      </c>
      <c r="I125" s="29">
        <v>140</v>
      </c>
      <c r="J125" s="29">
        <v>140</v>
      </c>
      <c r="K125" s="29"/>
      <c r="L125" s="29"/>
      <c r="M125" s="5" t="s">
        <v>36</v>
      </c>
      <c r="N125" s="9">
        <v>43709</v>
      </c>
      <c r="O125" s="41">
        <v>4</v>
      </c>
      <c r="Q125" s="9">
        <v>43709</v>
      </c>
    </row>
    <row r="126" spans="1:17" s="75" customFormat="1" ht="37.5">
      <c r="A126" s="73">
        <v>120</v>
      </c>
      <c r="B126" s="29" t="s">
        <v>250</v>
      </c>
      <c r="C126" s="29" t="s">
        <v>185</v>
      </c>
      <c r="D126" s="29" t="s">
        <v>171</v>
      </c>
      <c r="E126" s="29" t="s">
        <v>175</v>
      </c>
      <c r="F126" s="29" t="s">
        <v>10</v>
      </c>
      <c r="G126" s="29"/>
      <c r="H126" s="29">
        <f>+I126/2</f>
        <v>90</v>
      </c>
      <c r="I126" s="29">
        <f>+J126+K126</f>
        <v>180</v>
      </c>
      <c r="J126" s="29">
        <v>80</v>
      </c>
      <c r="K126" s="29">
        <v>100</v>
      </c>
      <c r="L126" s="29"/>
      <c r="M126" s="5" t="s">
        <v>36</v>
      </c>
      <c r="N126" s="33">
        <v>43739</v>
      </c>
      <c r="O126" s="81">
        <v>4</v>
      </c>
      <c r="Q126" s="33">
        <v>43739</v>
      </c>
    </row>
    <row r="127" spans="1:17" s="75" customFormat="1" ht="75" customHeight="1">
      <c r="A127" s="73">
        <v>121</v>
      </c>
      <c r="B127" s="30" t="s">
        <v>251</v>
      </c>
      <c r="C127" s="32" t="s">
        <v>205</v>
      </c>
      <c r="D127" s="29" t="s">
        <v>171</v>
      </c>
      <c r="E127" s="29" t="s">
        <v>196</v>
      </c>
      <c r="F127" s="29" t="s">
        <v>10</v>
      </c>
      <c r="G127" s="14"/>
      <c r="H127" s="29">
        <v>50</v>
      </c>
      <c r="I127" s="29">
        <f>+J127+K127</f>
        <v>110</v>
      </c>
      <c r="J127" s="29">
        <v>50</v>
      </c>
      <c r="K127" s="29">
        <v>60</v>
      </c>
      <c r="L127" s="29"/>
      <c r="M127" s="5" t="s">
        <v>27</v>
      </c>
      <c r="N127" s="9">
        <v>43739</v>
      </c>
      <c r="O127" s="41">
        <v>3</v>
      </c>
      <c r="Q127" s="9">
        <v>43739</v>
      </c>
    </row>
    <row r="128" spans="1:17" s="75" customFormat="1" ht="75" customHeight="1">
      <c r="A128" s="73">
        <v>122</v>
      </c>
      <c r="B128" s="30" t="s">
        <v>252</v>
      </c>
      <c r="C128" s="32" t="s">
        <v>205</v>
      </c>
      <c r="D128" s="29" t="s">
        <v>171</v>
      </c>
      <c r="E128" s="29" t="s">
        <v>196</v>
      </c>
      <c r="F128" s="29" t="s">
        <v>10</v>
      </c>
      <c r="G128" s="14"/>
      <c r="H128" s="29">
        <f>+I128/2</f>
        <v>70</v>
      </c>
      <c r="I128" s="29">
        <f>+J128+K128</f>
        <v>140</v>
      </c>
      <c r="J128" s="29">
        <v>80</v>
      </c>
      <c r="K128" s="29">
        <v>60</v>
      </c>
      <c r="L128" s="29"/>
      <c r="M128" s="5" t="s">
        <v>27</v>
      </c>
      <c r="N128" s="9">
        <v>43739</v>
      </c>
      <c r="O128" s="41">
        <v>3</v>
      </c>
      <c r="Q128" s="9">
        <v>43739</v>
      </c>
    </row>
    <row r="129" spans="1:17" s="75" customFormat="1" ht="37.5">
      <c r="A129" s="73">
        <v>123</v>
      </c>
      <c r="B129" s="27" t="s">
        <v>253</v>
      </c>
      <c r="C129" s="27" t="s">
        <v>254</v>
      </c>
      <c r="D129" s="29" t="s">
        <v>171</v>
      </c>
      <c r="E129" s="29" t="s">
        <v>175</v>
      </c>
      <c r="F129" s="29" t="s">
        <v>10</v>
      </c>
      <c r="G129" s="14"/>
      <c r="H129" s="29">
        <v>50</v>
      </c>
      <c r="I129" s="29">
        <v>75</v>
      </c>
      <c r="J129" s="29">
        <v>75</v>
      </c>
      <c r="K129" s="29"/>
      <c r="L129" s="29"/>
      <c r="M129" s="5" t="s">
        <v>36</v>
      </c>
      <c r="N129" s="9">
        <v>43739</v>
      </c>
      <c r="O129" s="41">
        <v>2</v>
      </c>
      <c r="Q129" s="9">
        <v>43739</v>
      </c>
    </row>
    <row r="130" spans="1:17" s="75" customFormat="1" ht="37.5">
      <c r="A130" s="73">
        <v>124</v>
      </c>
      <c r="B130" s="27" t="s">
        <v>255</v>
      </c>
      <c r="C130" s="27" t="s">
        <v>256</v>
      </c>
      <c r="D130" s="29" t="s">
        <v>171</v>
      </c>
      <c r="E130" s="29" t="s">
        <v>257</v>
      </c>
      <c r="F130" s="29" t="s">
        <v>10</v>
      </c>
      <c r="G130" s="14"/>
      <c r="H130" s="29">
        <v>500</v>
      </c>
      <c r="I130" s="29">
        <f>+J130+K130</f>
        <v>1200</v>
      </c>
      <c r="J130" s="29">
        <v>400</v>
      </c>
      <c r="K130" s="29">
        <v>800</v>
      </c>
      <c r="L130" s="29"/>
      <c r="M130" s="5" t="s">
        <v>30</v>
      </c>
      <c r="N130" s="9">
        <v>43739</v>
      </c>
      <c r="O130" s="41">
        <v>10</v>
      </c>
      <c r="Q130" s="9">
        <v>43739</v>
      </c>
    </row>
    <row r="131" spans="1:17" s="75" customFormat="1" ht="37.5">
      <c r="A131" s="73">
        <v>125</v>
      </c>
      <c r="B131" s="27" t="s">
        <v>258</v>
      </c>
      <c r="C131" s="27" t="s">
        <v>256</v>
      </c>
      <c r="D131" s="29" t="s">
        <v>171</v>
      </c>
      <c r="E131" s="29" t="s">
        <v>257</v>
      </c>
      <c r="F131" s="29" t="s">
        <v>10</v>
      </c>
      <c r="G131" s="14"/>
      <c r="H131" s="29">
        <v>500</v>
      </c>
      <c r="I131" s="29">
        <f>+J131+K131</f>
        <v>1200</v>
      </c>
      <c r="J131" s="29">
        <v>400</v>
      </c>
      <c r="K131" s="29">
        <v>800</v>
      </c>
      <c r="L131" s="29"/>
      <c r="M131" s="5" t="s">
        <v>30</v>
      </c>
      <c r="N131" s="9">
        <v>43739</v>
      </c>
      <c r="O131" s="41">
        <v>10</v>
      </c>
      <c r="Q131" s="9">
        <v>43739</v>
      </c>
    </row>
    <row r="132" spans="1:17" s="75" customFormat="1" ht="37.5">
      <c r="A132" s="73">
        <v>126</v>
      </c>
      <c r="B132" s="29" t="s">
        <v>259</v>
      </c>
      <c r="C132" s="29" t="s">
        <v>260</v>
      </c>
      <c r="D132" s="29" t="s">
        <v>171</v>
      </c>
      <c r="E132" s="29" t="s">
        <v>175</v>
      </c>
      <c r="F132" s="29" t="s">
        <v>10</v>
      </c>
      <c r="G132" s="29"/>
      <c r="H132" s="29">
        <v>40</v>
      </c>
      <c r="I132" s="29">
        <v>80</v>
      </c>
      <c r="J132" s="29">
        <v>32</v>
      </c>
      <c r="K132" s="29">
        <v>48</v>
      </c>
      <c r="L132" s="29"/>
      <c r="M132" s="5" t="s">
        <v>27</v>
      </c>
      <c r="N132" s="34">
        <v>43770</v>
      </c>
      <c r="O132" s="82">
        <v>1</v>
      </c>
      <c r="Q132" s="34">
        <v>43770</v>
      </c>
    </row>
    <row r="133" spans="1:17" s="75" customFormat="1" ht="37.5">
      <c r="A133" s="73">
        <v>127</v>
      </c>
      <c r="B133" s="29" t="s">
        <v>261</v>
      </c>
      <c r="C133" s="29" t="s">
        <v>262</v>
      </c>
      <c r="D133" s="29" t="s">
        <v>171</v>
      </c>
      <c r="E133" s="29" t="s">
        <v>183</v>
      </c>
      <c r="F133" s="29" t="s">
        <v>10</v>
      </c>
      <c r="G133" s="29"/>
      <c r="H133" s="29">
        <v>30</v>
      </c>
      <c r="I133" s="29">
        <v>80</v>
      </c>
      <c r="J133" s="29">
        <v>15</v>
      </c>
      <c r="K133" s="29">
        <v>65</v>
      </c>
      <c r="L133" s="29"/>
      <c r="M133" s="29" t="s">
        <v>39</v>
      </c>
      <c r="N133" s="34">
        <v>43770</v>
      </c>
      <c r="O133" s="82">
        <v>5</v>
      </c>
      <c r="Q133" s="34">
        <v>43770</v>
      </c>
    </row>
    <row r="134" spans="1:17" s="75" customFormat="1" ht="37.5">
      <c r="A134" s="73">
        <v>128</v>
      </c>
      <c r="B134" s="29" t="s">
        <v>263</v>
      </c>
      <c r="C134" s="29" t="s">
        <v>264</v>
      </c>
      <c r="D134" s="29" t="s">
        <v>171</v>
      </c>
      <c r="E134" s="29" t="s">
        <v>175</v>
      </c>
      <c r="F134" s="29" t="s">
        <v>10</v>
      </c>
      <c r="G134" s="29"/>
      <c r="H134" s="29">
        <v>50</v>
      </c>
      <c r="I134" s="29">
        <v>120</v>
      </c>
      <c r="J134" s="29">
        <v>20</v>
      </c>
      <c r="K134" s="29">
        <v>100</v>
      </c>
      <c r="L134" s="29"/>
      <c r="M134" s="29" t="s">
        <v>39</v>
      </c>
      <c r="N134" s="34">
        <v>43770</v>
      </c>
      <c r="O134" s="82">
        <v>3</v>
      </c>
      <c r="Q134" s="34">
        <v>43770</v>
      </c>
    </row>
    <row r="135" spans="1:17" s="75" customFormat="1" ht="56.25" customHeight="1">
      <c r="A135" s="73">
        <v>129</v>
      </c>
      <c r="B135" s="30" t="s">
        <v>265</v>
      </c>
      <c r="C135" s="20" t="s">
        <v>266</v>
      </c>
      <c r="D135" s="29" t="s">
        <v>171</v>
      </c>
      <c r="E135" s="29" t="s">
        <v>199</v>
      </c>
      <c r="F135" s="29" t="s">
        <v>10</v>
      </c>
      <c r="G135" s="14"/>
      <c r="H135" s="29">
        <v>50</v>
      </c>
      <c r="I135" s="29">
        <f>+J135+K135</f>
        <v>75</v>
      </c>
      <c r="J135" s="29">
        <v>75</v>
      </c>
      <c r="K135" s="29"/>
      <c r="L135" s="29"/>
      <c r="M135" s="5" t="s">
        <v>36</v>
      </c>
      <c r="N135" s="13">
        <v>43770</v>
      </c>
      <c r="O135" s="22">
        <v>1</v>
      </c>
      <c r="Q135" s="13">
        <v>43770</v>
      </c>
    </row>
    <row r="136" spans="1:17" s="75" customFormat="1" ht="75" customHeight="1">
      <c r="A136" s="73">
        <v>130</v>
      </c>
      <c r="B136" s="30" t="s">
        <v>267</v>
      </c>
      <c r="C136" s="30" t="s">
        <v>268</v>
      </c>
      <c r="D136" s="30" t="s">
        <v>171</v>
      </c>
      <c r="E136" s="30" t="s">
        <v>209</v>
      </c>
      <c r="F136" s="29" t="s">
        <v>10</v>
      </c>
      <c r="G136" s="30"/>
      <c r="H136" s="29">
        <v>50</v>
      </c>
      <c r="I136" s="29">
        <f>+J136+K136</f>
        <v>1200</v>
      </c>
      <c r="J136" s="29">
        <v>800</v>
      </c>
      <c r="K136" s="29">
        <v>400</v>
      </c>
      <c r="L136" s="29"/>
      <c r="M136" s="30" t="s">
        <v>159</v>
      </c>
      <c r="N136" s="9">
        <v>43770</v>
      </c>
      <c r="O136" s="41">
        <v>35</v>
      </c>
      <c r="Q136" s="9">
        <v>43770</v>
      </c>
    </row>
    <row r="137" spans="1:17" s="75" customFormat="1" ht="37.5">
      <c r="A137" s="73">
        <v>131</v>
      </c>
      <c r="B137" s="29" t="s">
        <v>269</v>
      </c>
      <c r="C137" s="29" t="s">
        <v>270</v>
      </c>
      <c r="D137" s="30" t="s">
        <v>171</v>
      </c>
      <c r="E137" s="29" t="s">
        <v>172</v>
      </c>
      <c r="F137" s="29" t="s">
        <v>10</v>
      </c>
      <c r="G137" s="76"/>
      <c r="H137" s="29">
        <v>350</v>
      </c>
      <c r="I137" s="29">
        <v>800</v>
      </c>
      <c r="J137" s="29">
        <v>250</v>
      </c>
      <c r="K137" s="29">
        <v>550</v>
      </c>
      <c r="L137" s="29"/>
      <c r="M137" s="5" t="s">
        <v>111</v>
      </c>
      <c r="N137" s="34">
        <v>43922</v>
      </c>
      <c r="O137" s="82">
        <v>6</v>
      </c>
      <c r="Q137" s="34">
        <v>43922</v>
      </c>
    </row>
    <row r="138" spans="1:17" s="75" customFormat="1" ht="37.5">
      <c r="A138" s="73">
        <v>132</v>
      </c>
      <c r="B138" s="29" t="s">
        <v>271</v>
      </c>
      <c r="C138" s="29" t="s">
        <v>272</v>
      </c>
      <c r="D138" s="30" t="s">
        <v>171</v>
      </c>
      <c r="E138" s="29" t="s">
        <v>175</v>
      </c>
      <c r="F138" s="29" t="s">
        <v>10</v>
      </c>
      <c r="G138" s="76"/>
      <c r="H138" s="29">
        <v>60</v>
      </c>
      <c r="I138" s="29">
        <v>150</v>
      </c>
      <c r="J138" s="29">
        <v>60</v>
      </c>
      <c r="K138" s="29">
        <v>90</v>
      </c>
      <c r="L138" s="29"/>
      <c r="M138" s="5" t="s">
        <v>27</v>
      </c>
      <c r="N138" s="34">
        <v>44075</v>
      </c>
      <c r="O138" s="82">
        <v>2</v>
      </c>
      <c r="Q138" s="34">
        <v>44075</v>
      </c>
    </row>
    <row r="139" spans="1:17" s="75" customFormat="1" ht="37.5">
      <c r="A139" s="73">
        <v>133</v>
      </c>
      <c r="B139" s="29" t="s">
        <v>273</v>
      </c>
      <c r="C139" s="29" t="s">
        <v>274</v>
      </c>
      <c r="D139" s="30" t="s">
        <v>171</v>
      </c>
      <c r="E139" s="29" t="s">
        <v>172</v>
      </c>
      <c r="F139" s="29" t="s">
        <v>10</v>
      </c>
      <c r="G139" s="76"/>
      <c r="H139" s="29">
        <v>70</v>
      </c>
      <c r="I139" s="29">
        <v>150</v>
      </c>
      <c r="J139" s="29">
        <v>50</v>
      </c>
      <c r="K139" s="29">
        <v>100</v>
      </c>
      <c r="L139" s="29"/>
      <c r="M139" s="5" t="s">
        <v>36</v>
      </c>
      <c r="N139" s="33">
        <v>43983</v>
      </c>
      <c r="O139" s="83">
        <v>2</v>
      </c>
      <c r="Q139" s="33">
        <v>43983</v>
      </c>
    </row>
    <row r="140" spans="1:17" s="75" customFormat="1" ht="37.5">
      <c r="A140" s="73">
        <v>134</v>
      </c>
      <c r="B140" s="29" t="s">
        <v>275</v>
      </c>
      <c r="C140" s="29" t="s">
        <v>276</v>
      </c>
      <c r="D140" s="30" t="s">
        <v>171</v>
      </c>
      <c r="E140" s="29" t="s">
        <v>183</v>
      </c>
      <c r="F140" s="29" t="s">
        <v>10</v>
      </c>
      <c r="G140" s="76"/>
      <c r="H140" s="29">
        <v>70</v>
      </c>
      <c r="I140" s="29">
        <v>150</v>
      </c>
      <c r="J140" s="29">
        <v>50</v>
      </c>
      <c r="K140" s="29">
        <v>100</v>
      </c>
      <c r="L140" s="29"/>
      <c r="M140" s="5" t="s">
        <v>36</v>
      </c>
      <c r="N140" s="33">
        <v>43952</v>
      </c>
      <c r="O140" s="81">
        <v>4</v>
      </c>
      <c r="Q140" s="33">
        <v>43952</v>
      </c>
    </row>
    <row r="141" spans="1:17" s="75" customFormat="1" ht="37.5">
      <c r="A141" s="73">
        <v>135</v>
      </c>
      <c r="B141" s="29" t="s">
        <v>277</v>
      </c>
      <c r="C141" s="29" t="s">
        <v>278</v>
      </c>
      <c r="D141" s="30" t="s">
        <v>171</v>
      </c>
      <c r="E141" s="29" t="s">
        <v>175</v>
      </c>
      <c r="F141" s="29" t="s">
        <v>10</v>
      </c>
      <c r="G141" s="76"/>
      <c r="H141" s="29">
        <v>200</v>
      </c>
      <c r="I141" s="29">
        <v>400</v>
      </c>
      <c r="J141" s="29">
        <v>100</v>
      </c>
      <c r="K141" s="29">
        <v>300</v>
      </c>
      <c r="L141" s="29"/>
      <c r="M141" s="5" t="s">
        <v>36</v>
      </c>
      <c r="N141" s="33">
        <v>44075</v>
      </c>
      <c r="O141" s="81">
        <v>4</v>
      </c>
      <c r="Q141" s="33">
        <v>44075</v>
      </c>
    </row>
    <row r="142" spans="1:17" s="75" customFormat="1" ht="75" customHeight="1">
      <c r="A142" s="73">
        <v>136</v>
      </c>
      <c r="B142" s="29" t="s">
        <v>279</v>
      </c>
      <c r="C142" s="29" t="s">
        <v>280</v>
      </c>
      <c r="D142" s="30" t="s">
        <v>171</v>
      </c>
      <c r="E142" s="29" t="s">
        <v>196</v>
      </c>
      <c r="F142" s="29" t="s">
        <v>10</v>
      </c>
      <c r="G142" s="76"/>
      <c r="H142" s="29">
        <v>200</v>
      </c>
      <c r="I142" s="29">
        <v>500</v>
      </c>
      <c r="J142" s="29">
        <v>150</v>
      </c>
      <c r="K142" s="29">
        <v>350</v>
      </c>
      <c r="L142" s="29"/>
      <c r="M142" s="5" t="s">
        <v>36</v>
      </c>
      <c r="N142" s="33">
        <v>44044</v>
      </c>
      <c r="O142" s="83">
        <v>8</v>
      </c>
      <c r="Q142" s="33">
        <v>44044</v>
      </c>
    </row>
    <row r="143" spans="1:17" s="75" customFormat="1" ht="75" customHeight="1">
      <c r="A143" s="73">
        <v>137</v>
      </c>
      <c r="B143" s="29" t="s">
        <v>281</v>
      </c>
      <c r="C143" s="29" t="s">
        <v>282</v>
      </c>
      <c r="D143" s="30" t="s">
        <v>171</v>
      </c>
      <c r="E143" s="29" t="s">
        <v>191</v>
      </c>
      <c r="F143" s="29" t="s">
        <v>10</v>
      </c>
      <c r="G143" s="76"/>
      <c r="H143" s="29">
        <v>300</v>
      </c>
      <c r="I143" s="29">
        <v>600</v>
      </c>
      <c r="J143" s="29">
        <v>300</v>
      </c>
      <c r="K143" s="29">
        <v>300</v>
      </c>
      <c r="L143" s="29"/>
      <c r="M143" s="31" t="s">
        <v>159</v>
      </c>
      <c r="N143" s="33">
        <v>44075</v>
      </c>
      <c r="O143" s="83">
        <v>6</v>
      </c>
      <c r="Q143" s="33">
        <v>44075</v>
      </c>
    </row>
    <row r="144" spans="1:17" s="75" customFormat="1" ht="56.25">
      <c r="A144" s="73">
        <v>138</v>
      </c>
      <c r="B144" s="29" t="s">
        <v>283</v>
      </c>
      <c r="C144" s="29" t="s">
        <v>284</v>
      </c>
      <c r="D144" s="30" t="s">
        <v>171</v>
      </c>
      <c r="E144" s="29" t="s">
        <v>175</v>
      </c>
      <c r="F144" s="29" t="s">
        <v>10</v>
      </c>
      <c r="G144" s="76"/>
      <c r="H144" s="29">
        <v>70</v>
      </c>
      <c r="I144" s="29">
        <v>160</v>
      </c>
      <c r="J144" s="29">
        <v>64</v>
      </c>
      <c r="K144" s="29">
        <v>96</v>
      </c>
      <c r="L144" s="29"/>
      <c r="M144" s="5" t="s">
        <v>27</v>
      </c>
      <c r="N144" s="33">
        <v>44013</v>
      </c>
      <c r="O144" s="83">
        <v>2</v>
      </c>
      <c r="Q144" s="33">
        <v>44013</v>
      </c>
    </row>
    <row r="145" spans="1:17" s="75" customFormat="1" ht="37.5">
      <c r="A145" s="73">
        <v>139</v>
      </c>
      <c r="B145" s="29" t="s">
        <v>285</v>
      </c>
      <c r="C145" s="29" t="s">
        <v>284</v>
      </c>
      <c r="D145" s="30" t="s">
        <v>171</v>
      </c>
      <c r="E145" s="29" t="s">
        <v>175</v>
      </c>
      <c r="F145" s="29" t="s">
        <v>10</v>
      </c>
      <c r="G145" s="76"/>
      <c r="H145" s="29">
        <v>50</v>
      </c>
      <c r="I145" s="29">
        <v>100</v>
      </c>
      <c r="J145" s="29">
        <v>40</v>
      </c>
      <c r="K145" s="29">
        <v>60</v>
      </c>
      <c r="L145" s="29"/>
      <c r="M145" s="5" t="s">
        <v>27</v>
      </c>
      <c r="N145" s="33">
        <v>44013</v>
      </c>
      <c r="O145" s="83">
        <v>1</v>
      </c>
      <c r="Q145" s="33">
        <v>44013</v>
      </c>
    </row>
    <row r="146" spans="1:17" s="75" customFormat="1" ht="56.25">
      <c r="A146" s="73">
        <v>140</v>
      </c>
      <c r="B146" s="29" t="s">
        <v>286</v>
      </c>
      <c r="C146" s="29" t="s">
        <v>217</v>
      </c>
      <c r="D146" s="30" t="s">
        <v>171</v>
      </c>
      <c r="E146" s="29" t="s">
        <v>175</v>
      </c>
      <c r="F146" s="29" t="s">
        <v>10</v>
      </c>
      <c r="G146" s="76"/>
      <c r="H146" s="29">
        <v>30</v>
      </c>
      <c r="I146" s="29">
        <v>60</v>
      </c>
      <c r="J146" s="29">
        <v>24</v>
      </c>
      <c r="K146" s="29">
        <v>36</v>
      </c>
      <c r="L146" s="29"/>
      <c r="M146" s="5" t="s">
        <v>27</v>
      </c>
      <c r="N146" s="33">
        <v>44013</v>
      </c>
      <c r="O146" s="83">
        <v>1</v>
      </c>
      <c r="Q146" s="33">
        <v>44013</v>
      </c>
    </row>
    <row r="147" spans="1:17" s="75" customFormat="1" ht="37.5">
      <c r="A147" s="73">
        <v>141</v>
      </c>
      <c r="B147" s="29" t="s">
        <v>287</v>
      </c>
      <c r="C147" s="29" t="s">
        <v>288</v>
      </c>
      <c r="D147" s="30" t="s">
        <v>171</v>
      </c>
      <c r="E147" s="29" t="s">
        <v>175</v>
      </c>
      <c r="F147" s="29" t="s">
        <v>10</v>
      </c>
      <c r="G147" s="76"/>
      <c r="H147" s="29">
        <v>70</v>
      </c>
      <c r="I147" s="29">
        <v>150</v>
      </c>
      <c r="J147" s="29">
        <v>50</v>
      </c>
      <c r="K147" s="29">
        <v>100</v>
      </c>
      <c r="L147" s="29"/>
      <c r="M147" s="29" t="s">
        <v>39</v>
      </c>
      <c r="N147" s="33">
        <v>43952</v>
      </c>
      <c r="O147" s="83">
        <v>5</v>
      </c>
      <c r="Q147" s="33">
        <v>43952</v>
      </c>
    </row>
    <row r="148" spans="1:17" s="75" customFormat="1" ht="75" customHeight="1">
      <c r="A148" s="73">
        <v>142</v>
      </c>
      <c r="B148" s="30" t="s">
        <v>289</v>
      </c>
      <c r="C148" s="20" t="s">
        <v>190</v>
      </c>
      <c r="D148" s="30" t="s">
        <v>171</v>
      </c>
      <c r="E148" s="29" t="s">
        <v>191</v>
      </c>
      <c r="F148" s="29" t="s">
        <v>10</v>
      </c>
      <c r="G148" s="76"/>
      <c r="H148" s="29">
        <v>70</v>
      </c>
      <c r="I148" s="29">
        <v>150</v>
      </c>
      <c r="J148" s="29">
        <v>50</v>
      </c>
      <c r="K148" s="29">
        <v>100</v>
      </c>
      <c r="L148" s="29"/>
      <c r="M148" s="5" t="s">
        <v>36</v>
      </c>
      <c r="N148" s="9">
        <v>44044</v>
      </c>
      <c r="O148" s="41">
        <v>1</v>
      </c>
      <c r="Q148" s="9">
        <v>44044</v>
      </c>
    </row>
    <row r="149" spans="1:17" s="75" customFormat="1" ht="75" customHeight="1">
      <c r="A149" s="73">
        <v>143</v>
      </c>
      <c r="B149" s="27" t="s">
        <v>290</v>
      </c>
      <c r="C149" s="32" t="s">
        <v>291</v>
      </c>
      <c r="D149" s="30" t="s">
        <v>171</v>
      </c>
      <c r="E149" s="29" t="s">
        <v>196</v>
      </c>
      <c r="F149" s="29" t="s">
        <v>10</v>
      </c>
      <c r="G149" s="76"/>
      <c r="H149" s="29">
        <f t="shared" ref="H149:H171" si="6">+I149/2</f>
        <v>160</v>
      </c>
      <c r="I149" s="29">
        <v>320</v>
      </c>
      <c r="J149" s="29">
        <v>220</v>
      </c>
      <c r="K149" s="29">
        <v>100</v>
      </c>
      <c r="L149" s="29"/>
      <c r="M149" s="5" t="s">
        <v>36</v>
      </c>
      <c r="N149" s="9">
        <v>43891</v>
      </c>
      <c r="O149" s="41">
        <v>4</v>
      </c>
      <c r="Q149" s="9">
        <v>43891</v>
      </c>
    </row>
    <row r="150" spans="1:17" s="75" customFormat="1" ht="75" customHeight="1">
      <c r="A150" s="73">
        <v>144</v>
      </c>
      <c r="B150" s="27" t="s">
        <v>292</v>
      </c>
      <c r="C150" s="32" t="s">
        <v>222</v>
      </c>
      <c r="D150" s="30" t="s">
        <v>171</v>
      </c>
      <c r="E150" s="29" t="s">
        <v>196</v>
      </c>
      <c r="F150" s="29" t="s">
        <v>10</v>
      </c>
      <c r="G150" s="76"/>
      <c r="H150" s="29">
        <v>150</v>
      </c>
      <c r="I150" s="29">
        <v>370</v>
      </c>
      <c r="J150" s="29">
        <v>220</v>
      </c>
      <c r="K150" s="29">
        <v>150</v>
      </c>
      <c r="L150" s="29"/>
      <c r="M150" s="5" t="s">
        <v>36</v>
      </c>
      <c r="N150" s="9">
        <v>43983</v>
      </c>
      <c r="O150" s="41">
        <v>2</v>
      </c>
      <c r="Q150" s="9">
        <v>43983</v>
      </c>
    </row>
    <row r="151" spans="1:17" s="75" customFormat="1" ht="75" customHeight="1">
      <c r="A151" s="73">
        <v>145</v>
      </c>
      <c r="B151" s="30" t="s">
        <v>293</v>
      </c>
      <c r="C151" s="32" t="s">
        <v>222</v>
      </c>
      <c r="D151" s="30" t="s">
        <v>171</v>
      </c>
      <c r="E151" s="29" t="s">
        <v>196</v>
      </c>
      <c r="F151" s="29" t="s">
        <v>10</v>
      </c>
      <c r="G151" s="76"/>
      <c r="H151" s="29">
        <v>50</v>
      </c>
      <c r="I151" s="29">
        <v>115</v>
      </c>
      <c r="J151" s="29">
        <v>65</v>
      </c>
      <c r="K151" s="29">
        <v>50</v>
      </c>
      <c r="L151" s="29"/>
      <c r="M151" s="5" t="s">
        <v>36</v>
      </c>
      <c r="N151" s="9">
        <v>43983</v>
      </c>
      <c r="O151" s="41">
        <v>4</v>
      </c>
      <c r="Q151" s="9">
        <v>43983</v>
      </c>
    </row>
    <row r="152" spans="1:17" s="75" customFormat="1" ht="75" customHeight="1">
      <c r="A152" s="73">
        <v>146</v>
      </c>
      <c r="B152" s="30" t="s">
        <v>294</v>
      </c>
      <c r="C152" s="32" t="s">
        <v>222</v>
      </c>
      <c r="D152" s="30" t="s">
        <v>171</v>
      </c>
      <c r="E152" s="29" t="s">
        <v>196</v>
      </c>
      <c r="F152" s="29" t="s">
        <v>10</v>
      </c>
      <c r="G152" s="76"/>
      <c r="H152" s="29">
        <v>70</v>
      </c>
      <c r="I152" s="29">
        <v>150</v>
      </c>
      <c r="J152" s="29">
        <v>150</v>
      </c>
      <c r="K152" s="29"/>
      <c r="L152" s="29"/>
      <c r="M152" s="5" t="s">
        <v>36</v>
      </c>
      <c r="N152" s="9">
        <v>43983</v>
      </c>
      <c r="O152" s="41">
        <v>3</v>
      </c>
      <c r="Q152" s="9">
        <v>43983</v>
      </c>
    </row>
    <row r="153" spans="1:17" s="75" customFormat="1" ht="37.5">
      <c r="A153" s="73">
        <v>147</v>
      </c>
      <c r="B153" s="30" t="s">
        <v>295</v>
      </c>
      <c r="C153" s="20" t="s">
        <v>296</v>
      </c>
      <c r="D153" s="30" t="s">
        <v>171</v>
      </c>
      <c r="E153" s="29" t="s">
        <v>175</v>
      </c>
      <c r="F153" s="29" t="s">
        <v>10</v>
      </c>
      <c r="G153" s="76"/>
      <c r="H153" s="29">
        <f t="shared" si="6"/>
        <v>50</v>
      </c>
      <c r="I153" s="29">
        <v>100</v>
      </c>
      <c r="J153" s="29">
        <v>100</v>
      </c>
      <c r="K153" s="29"/>
      <c r="L153" s="29"/>
      <c r="M153" s="5" t="s">
        <v>36</v>
      </c>
      <c r="N153" s="9">
        <v>43891</v>
      </c>
      <c r="O153" s="22">
        <v>2</v>
      </c>
      <c r="Q153" s="9">
        <v>43891</v>
      </c>
    </row>
    <row r="154" spans="1:17" s="75" customFormat="1" ht="37.5">
      <c r="A154" s="73">
        <v>148</v>
      </c>
      <c r="B154" s="30" t="s">
        <v>297</v>
      </c>
      <c r="C154" s="20" t="s">
        <v>296</v>
      </c>
      <c r="D154" s="30" t="s">
        <v>171</v>
      </c>
      <c r="E154" s="29" t="s">
        <v>175</v>
      </c>
      <c r="F154" s="29" t="s">
        <v>10</v>
      </c>
      <c r="G154" s="76"/>
      <c r="H154" s="29">
        <v>60</v>
      </c>
      <c r="I154" s="29">
        <v>130</v>
      </c>
      <c r="J154" s="29">
        <v>130</v>
      </c>
      <c r="K154" s="29"/>
      <c r="L154" s="29"/>
      <c r="M154" s="5" t="s">
        <v>36</v>
      </c>
      <c r="N154" s="9">
        <v>43891</v>
      </c>
      <c r="O154" s="41">
        <v>2</v>
      </c>
      <c r="Q154" s="9">
        <v>43891</v>
      </c>
    </row>
    <row r="155" spans="1:17" s="75" customFormat="1" ht="37.5" customHeight="1">
      <c r="A155" s="73">
        <v>149</v>
      </c>
      <c r="B155" s="30" t="s">
        <v>298</v>
      </c>
      <c r="C155" s="20" t="s">
        <v>296</v>
      </c>
      <c r="D155" s="30" t="s">
        <v>171</v>
      </c>
      <c r="E155" s="29" t="s">
        <v>175</v>
      </c>
      <c r="F155" s="29" t="s">
        <v>10</v>
      </c>
      <c r="G155" s="76"/>
      <c r="H155" s="29">
        <v>40</v>
      </c>
      <c r="I155" s="29">
        <v>90</v>
      </c>
      <c r="J155" s="29">
        <v>90</v>
      </c>
      <c r="K155" s="29"/>
      <c r="L155" s="29"/>
      <c r="M155" s="5" t="s">
        <v>36</v>
      </c>
      <c r="N155" s="9">
        <v>43891</v>
      </c>
      <c r="O155" s="22">
        <v>2</v>
      </c>
      <c r="Q155" s="9">
        <v>43891</v>
      </c>
    </row>
    <row r="156" spans="1:17" s="75" customFormat="1" ht="37.5">
      <c r="A156" s="73">
        <v>150</v>
      </c>
      <c r="B156" s="30" t="s">
        <v>299</v>
      </c>
      <c r="C156" s="20" t="s">
        <v>300</v>
      </c>
      <c r="D156" s="30" t="s">
        <v>171</v>
      </c>
      <c r="E156" s="29" t="s">
        <v>175</v>
      </c>
      <c r="F156" s="29" t="s">
        <v>10</v>
      </c>
      <c r="G156" s="76"/>
      <c r="H156" s="29">
        <v>100</v>
      </c>
      <c r="I156" s="29">
        <v>210</v>
      </c>
      <c r="J156" s="29">
        <v>210</v>
      </c>
      <c r="K156" s="29"/>
      <c r="L156" s="29"/>
      <c r="M156" s="5" t="s">
        <v>36</v>
      </c>
      <c r="N156" s="9">
        <v>43891</v>
      </c>
      <c r="O156" s="22">
        <v>1</v>
      </c>
      <c r="Q156" s="9">
        <v>43891</v>
      </c>
    </row>
    <row r="157" spans="1:17" s="75" customFormat="1" ht="37.5">
      <c r="A157" s="73">
        <v>151</v>
      </c>
      <c r="B157" s="30" t="s">
        <v>301</v>
      </c>
      <c r="C157" s="32" t="s">
        <v>302</v>
      </c>
      <c r="D157" s="30" t="s">
        <v>171</v>
      </c>
      <c r="E157" s="29" t="s">
        <v>175</v>
      </c>
      <c r="F157" s="29" t="s">
        <v>10</v>
      </c>
      <c r="G157" s="76"/>
      <c r="H157" s="29">
        <v>60</v>
      </c>
      <c r="I157" s="29">
        <v>130</v>
      </c>
      <c r="J157" s="29">
        <v>70</v>
      </c>
      <c r="K157" s="29">
        <v>60</v>
      </c>
      <c r="L157" s="29"/>
      <c r="M157" s="5" t="s">
        <v>27</v>
      </c>
      <c r="N157" s="9">
        <v>43891</v>
      </c>
      <c r="O157" s="41">
        <v>2</v>
      </c>
      <c r="Q157" s="9">
        <v>43891</v>
      </c>
    </row>
    <row r="158" spans="1:17" s="75" customFormat="1" ht="37.5">
      <c r="A158" s="73">
        <v>152</v>
      </c>
      <c r="B158" s="30" t="s">
        <v>303</v>
      </c>
      <c r="C158" s="32" t="s">
        <v>177</v>
      </c>
      <c r="D158" s="30" t="s">
        <v>171</v>
      </c>
      <c r="E158" s="29" t="s">
        <v>175</v>
      </c>
      <c r="F158" s="29" t="s">
        <v>10</v>
      </c>
      <c r="G158" s="76"/>
      <c r="H158" s="29">
        <v>60</v>
      </c>
      <c r="I158" s="29">
        <v>130</v>
      </c>
      <c r="J158" s="29">
        <v>30</v>
      </c>
      <c r="K158" s="29">
        <v>100</v>
      </c>
      <c r="L158" s="29"/>
      <c r="M158" s="20" t="s">
        <v>39</v>
      </c>
      <c r="N158" s="9">
        <v>43891</v>
      </c>
      <c r="O158" s="41">
        <v>2</v>
      </c>
      <c r="Q158" s="9">
        <v>43891</v>
      </c>
    </row>
    <row r="159" spans="1:17" s="75" customFormat="1" ht="37.5">
      <c r="A159" s="73">
        <v>153</v>
      </c>
      <c r="B159" s="30" t="s">
        <v>181</v>
      </c>
      <c r="C159" s="32" t="s">
        <v>304</v>
      </c>
      <c r="D159" s="30" t="s">
        <v>171</v>
      </c>
      <c r="E159" s="29" t="s">
        <v>175</v>
      </c>
      <c r="F159" s="29" t="s">
        <v>10</v>
      </c>
      <c r="G159" s="76"/>
      <c r="H159" s="29">
        <f t="shared" si="6"/>
        <v>50</v>
      </c>
      <c r="I159" s="29">
        <v>100</v>
      </c>
      <c r="J159" s="29">
        <v>100</v>
      </c>
      <c r="K159" s="29"/>
      <c r="L159" s="29"/>
      <c r="M159" s="5" t="s">
        <v>36</v>
      </c>
      <c r="N159" s="9">
        <v>43891</v>
      </c>
      <c r="O159" s="22">
        <v>2</v>
      </c>
      <c r="Q159" s="9">
        <v>43891</v>
      </c>
    </row>
    <row r="160" spans="1:17" s="75" customFormat="1" ht="37.5">
      <c r="A160" s="73">
        <v>154</v>
      </c>
      <c r="B160" s="30" t="s">
        <v>305</v>
      </c>
      <c r="C160" s="20" t="s">
        <v>306</v>
      </c>
      <c r="D160" s="30" t="s">
        <v>171</v>
      </c>
      <c r="E160" s="29" t="s">
        <v>257</v>
      </c>
      <c r="F160" s="29" t="s">
        <v>10</v>
      </c>
      <c r="G160" s="76"/>
      <c r="H160" s="29">
        <f t="shared" si="6"/>
        <v>90</v>
      </c>
      <c r="I160" s="29">
        <v>180</v>
      </c>
      <c r="J160" s="29">
        <v>80</v>
      </c>
      <c r="K160" s="29">
        <v>100</v>
      </c>
      <c r="L160" s="29"/>
      <c r="M160" s="5" t="s">
        <v>36</v>
      </c>
      <c r="N160" s="13">
        <v>44075</v>
      </c>
      <c r="O160" s="22">
        <v>5</v>
      </c>
      <c r="Q160" s="13">
        <v>44075</v>
      </c>
    </row>
    <row r="161" spans="1:17" s="75" customFormat="1" ht="37.5">
      <c r="A161" s="73">
        <v>155</v>
      </c>
      <c r="B161" s="30" t="s">
        <v>307</v>
      </c>
      <c r="C161" s="20" t="s">
        <v>308</v>
      </c>
      <c r="D161" s="30" t="s">
        <v>171</v>
      </c>
      <c r="E161" s="29" t="s">
        <v>257</v>
      </c>
      <c r="F161" s="29" t="s">
        <v>10</v>
      </c>
      <c r="G161" s="76"/>
      <c r="H161" s="29">
        <f t="shared" si="6"/>
        <v>190</v>
      </c>
      <c r="I161" s="29">
        <v>380</v>
      </c>
      <c r="J161" s="29">
        <v>160</v>
      </c>
      <c r="K161" s="29">
        <v>220</v>
      </c>
      <c r="L161" s="29"/>
      <c r="M161" s="5" t="s">
        <v>36</v>
      </c>
      <c r="N161" s="13">
        <v>44075</v>
      </c>
      <c r="O161" s="22">
        <v>20</v>
      </c>
      <c r="Q161" s="13">
        <v>44075</v>
      </c>
    </row>
    <row r="162" spans="1:17" s="75" customFormat="1" ht="75" customHeight="1">
      <c r="A162" s="73">
        <v>156</v>
      </c>
      <c r="B162" s="27" t="s">
        <v>309</v>
      </c>
      <c r="C162" s="32" t="s">
        <v>208</v>
      </c>
      <c r="D162" s="30" t="s">
        <v>171</v>
      </c>
      <c r="E162" s="29" t="s">
        <v>209</v>
      </c>
      <c r="F162" s="29" t="s">
        <v>10</v>
      </c>
      <c r="G162" s="76"/>
      <c r="H162" s="29">
        <f t="shared" si="6"/>
        <v>100</v>
      </c>
      <c r="I162" s="29">
        <v>200</v>
      </c>
      <c r="J162" s="29">
        <v>50</v>
      </c>
      <c r="K162" s="29">
        <v>150</v>
      </c>
      <c r="L162" s="29"/>
      <c r="M162" s="20" t="s">
        <v>39</v>
      </c>
      <c r="N162" s="9">
        <v>43952</v>
      </c>
      <c r="O162" s="41">
        <v>3</v>
      </c>
      <c r="Q162" s="9">
        <v>43952</v>
      </c>
    </row>
    <row r="163" spans="1:17" s="75" customFormat="1" ht="75" customHeight="1">
      <c r="A163" s="73">
        <v>157</v>
      </c>
      <c r="B163" s="30" t="s">
        <v>310</v>
      </c>
      <c r="C163" s="32" t="s">
        <v>311</v>
      </c>
      <c r="D163" s="30" t="s">
        <v>171</v>
      </c>
      <c r="E163" s="29" t="s">
        <v>209</v>
      </c>
      <c r="F163" s="29" t="s">
        <v>10</v>
      </c>
      <c r="G163" s="76"/>
      <c r="H163" s="29">
        <f t="shared" si="6"/>
        <v>70</v>
      </c>
      <c r="I163" s="29">
        <v>140</v>
      </c>
      <c r="J163" s="29">
        <v>60</v>
      </c>
      <c r="K163" s="29">
        <v>80</v>
      </c>
      <c r="L163" s="29"/>
      <c r="M163" s="20" t="s">
        <v>39</v>
      </c>
      <c r="N163" s="9">
        <v>43983</v>
      </c>
      <c r="O163" s="22">
        <v>7</v>
      </c>
      <c r="Q163" s="9">
        <v>43983</v>
      </c>
    </row>
    <row r="164" spans="1:17" s="75" customFormat="1" ht="56.25" customHeight="1">
      <c r="A164" s="73">
        <v>158</v>
      </c>
      <c r="B164" s="30" t="s">
        <v>312</v>
      </c>
      <c r="C164" s="5" t="s">
        <v>198</v>
      </c>
      <c r="D164" s="30" t="s">
        <v>171</v>
      </c>
      <c r="E164" s="29" t="s">
        <v>199</v>
      </c>
      <c r="F164" s="29" t="s">
        <v>10</v>
      </c>
      <c r="G164" s="76"/>
      <c r="H164" s="29">
        <v>80</v>
      </c>
      <c r="I164" s="29">
        <v>170</v>
      </c>
      <c r="J164" s="29">
        <v>70</v>
      </c>
      <c r="K164" s="29">
        <v>100</v>
      </c>
      <c r="L164" s="29"/>
      <c r="M164" s="5" t="s">
        <v>36</v>
      </c>
      <c r="N164" s="9">
        <v>43891</v>
      </c>
      <c r="O164" s="22">
        <v>2</v>
      </c>
      <c r="Q164" s="9">
        <v>43891</v>
      </c>
    </row>
    <row r="165" spans="1:17" s="75" customFormat="1" ht="75" customHeight="1">
      <c r="A165" s="73">
        <v>159</v>
      </c>
      <c r="B165" s="30" t="s">
        <v>301</v>
      </c>
      <c r="C165" s="5" t="s">
        <v>313</v>
      </c>
      <c r="D165" s="30" t="s">
        <v>171</v>
      </c>
      <c r="E165" s="29" t="s">
        <v>191</v>
      </c>
      <c r="F165" s="29" t="s">
        <v>10</v>
      </c>
      <c r="G165" s="76"/>
      <c r="H165" s="29">
        <v>40</v>
      </c>
      <c r="I165" s="29">
        <v>85</v>
      </c>
      <c r="J165" s="29">
        <v>85</v>
      </c>
      <c r="K165" s="29"/>
      <c r="L165" s="29"/>
      <c r="M165" s="5" t="s">
        <v>36</v>
      </c>
      <c r="N165" s="9">
        <v>43891</v>
      </c>
      <c r="O165" s="22">
        <v>2</v>
      </c>
      <c r="Q165" s="9">
        <v>43891</v>
      </c>
    </row>
    <row r="166" spans="1:17" s="75" customFormat="1" ht="112.5" customHeight="1">
      <c r="A166" s="73">
        <v>160</v>
      </c>
      <c r="B166" s="30" t="s">
        <v>299</v>
      </c>
      <c r="C166" s="5" t="s">
        <v>179</v>
      </c>
      <c r="D166" s="30" t="s">
        <v>171</v>
      </c>
      <c r="E166" s="29" t="s">
        <v>180</v>
      </c>
      <c r="F166" s="29" t="s">
        <v>10</v>
      </c>
      <c r="G166" s="76"/>
      <c r="H166" s="29">
        <v>40</v>
      </c>
      <c r="I166" s="29">
        <v>90</v>
      </c>
      <c r="J166" s="29">
        <v>90</v>
      </c>
      <c r="K166" s="29"/>
      <c r="L166" s="29"/>
      <c r="M166" s="5" t="s">
        <v>36</v>
      </c>
      <c r="N166" s="9">
        <v>44105</v>
      </c>
      <c r="O166" s="22">
        <v>2</v>
      </c>
      <c r="Q166" s="9">
        <v>44105</v>
      </c>
    </row>
    <row r="167" spans="1:17" s="75" customFormat="1" ht="37.5">
      <c r="A167" s="73">
        <v>161</v>
      </c>
      <c r="B167" s="30" t="s">
        <v>314</v>
      </c>
      <c r="C167" s="32" t="s">
        <v>182</v>
      </c>
      <c r="D167" s="30" t="s">
        <v>171</v>
      </c>
      <c r="E167" s="29" t="s">
        <v>183</v>
      </c>
      <c r="F167" s="29" t="s">
        <v>10</v>
      </c>
      <c r="G167" s="76"/>
      <c r="H167" s="29">
        <f t="shared" si="6"/>
        <v>50</v>
      </c>
      <c r="I167" s="29">
        <v>100</v>
      </c>
      <c r="J167" s="29">
        <v>100</v>
      </c>
      <c r="K167" s="29"/>
      <c r="L167" s="29"/>
      <c r="M167" s="5" t="s">
        <v>36</v>
      </c>
      <c r="N167" s="13">
        <v>43983</v>
      </c>
      <c r="O167" s="22">
        <v>4</v>
      </c>
      <c r="Q167" s="13">
        <v>43983</v>
      </c>
    </row>
    <row r="168" spans="1:17" s="75" customFormat="1" ht="37.5">
      <c r="A168" s="73">
        <v>162</v>
      </c>
      <c r="B168" s="30" t="s">
        <v>315</v>
      </c>
      <c r="C168" s="32" t="s">
        <v>182</v>
      </c>
      <c r="D168" s="30" t="s">
        <v>171</v>
      </c>
      <c r="E168" s="29" t="s">
        <v>183</v>
      </c>
      <c r="F168" s="29" t="s">
        <v>10</v>
      </c>
      <c r="G168" s="76"/>
      <c r="H168" s="29">
        <f t="shared" si="6"/>
        <v>80</v>
      </c>
      <c r="I168" s="29">
        <v>160</v>
      </c>
      <c r="J168" s="29">
        <v>160</v>
      </c>
      <c r="K168" s="29"/>
      <c r="L168" s="29"/>
      <c r="M168" s="5" t="s">
        <v>36</v>
      </c>
      <c r="N168" s="13">
        <v>43983</v>
      </c>
      <c r="O168" s="22">
        <v>3</v>
      </c>
      <c r="Q168" s="13">
        <v>43983</v>
      </c>
    </row>
    <row r="169" spans="1:17" s="75" customFormat="1" ht="37.5">
      <c r="A169" s="73">
        <v>163</v>
      </c>
      <c r="B169" s="30" t="s">
        <v>316</v>
      </c>
      <c r="C169" s="32" t="s">
        <v>182</v>
      </c>
      <c r="D169" s="30" t="s">
        <v>171</v>
      </c>
      <c r="E169" s="29" t="s">
        <v>183</v>
      </c>
      <c r="F169" s="29" t="s">
        <v>10</v>
      </c>
      <c r="G169" s="76"/>
      <c r="H169" s="29">
        <v>40</v>
      </c>
      <c r="I169" s="29">
        <v>95</v>
      </c>
      <c r="J169" s="29">
        <v>95</v>
      </c>
      <c r="K169" s="29"/>
      <c r="L169" s="29"/>
      <c r="M169" s="5" t="s">
        <v>36</v>
      </c>
      <c r="N169" s="13">
        <v>43983</v>
      </c>
      <c r="O169" s="22">
        <v>3</v>
      </c>
      <c r="Q169" s="13">
        <v>43983</v>
      </c>
    </row>
    <row r="170" spans="1:17" s="75" customFormat="1" ht="37.5">
      <c r="A170" s="73">
        <v>164</v>
      </c>
      <c r="B170" s="30" t="s">
        <v>317</v>
      </c>
      <c r="C170" s="32" t="s">
        <v>182</v>
      </c>
      <c r="D170" s="30" t="s">
        <v>171</v>
      </c>
      <c r="E170" s="29" t="s">
        <v>183</v>
      </c>
      <c r="F170" s="29" t="s">
        <v>10</v>
      </c>
      <c r="G170" s="76"/>
      <c r="H170" s="29">
        <v>100</v>
      </c>
      <c r="I170" s="29">
        <v>250</v>
      </c>
      <c r="J170" s="29">
        <v>100</v>
      </c>
      <c r="K170" s="29">
        <v>150</v>
      </c>
      <c r="L170" s="29"/>
      <c r="M170" s="20" t="s">
        <v>39</v>
      </c>
      <c r="N170" s="13">
        <v>43983</v>
      </c>
      <c r="O170" s="22">
        <v>5</v>
      </c>
      <c r="Q170" s="13">
        <v>43983</v>
      </c>
    </row>
    <row r="171" spans="1:17" s="75" customFormat="1" ht="37.5">
      <c r="A171" s="73">
        <v>165</v>
      </c>
      <c r="B171" s="30" t="s">
        <v>318</v>
      </c>
      <c r="C171" s="32" t="s">
        <v>211</v>
      </c>
      <c r="D171" s="30" t="s">
        <v>171</v>
      </c>
      <c r="E171" s="29" t="s">
        <v>188</v>
      </c>
      <c r="F171" s="29" t="s">
        <v>10</v>
      </c>
      <c r="G171" s="76"/>
      <c r="H171" s="29">
        <f t="shared" si="6"/>
        <v>80</v>
      </c>
      <c r="I171" s="29">
        <v>160</v>
      </c>
      <c r="J171" s="29">
        <v>60</v>
      </c>
      <c r="K171" s="29">
        <v>100</v>
      </c>
      <c r="L171" s="29"/>
      <c r="M171" s="5" t="s">
        <v>36</v>
      </c>
      <c r="N171" s="9">
        <v>43983</v>
      </c>
      <c r="O171" s="22">
        <v>2</v>
      </c>
      <c r="Q171" s="9">
        <v>43983</v>
      </c>
    </row>
    <row r="172" spans="1:17" s="75" customFormat="1" ht="56.25" customHeight="1">
      <c r="A172" s="73">
        <v>166</v>
      </c>
      <c r="B172" s="30" t="s">
        <v>319</v>
      </c>
      <c r="C172" s="20" t="s">
        <v>320</v>
      </c>
      <c r="D172" s="30" t="s">
        <v>171</v>
      </c>
      <c r="E172" s="29" t="s">
        <v>199</v>
      </c>
      <c r="F172" s="29" t="s">
        <v>10</v>
      </c>
      <c r="G172" s="76"/>
      <c r="H172" s="29">
        <v>70</v>
      </c>
      <c r="I172" s="29">
        <v>150</v>
      </c>
      <c r="J172" s="29">
        <v>150</v>
      </c>
      <c r="K172" s="29"/>
      <c r="L172" s="29"/>
      <c r="M172" s="5" t="s">
        <v>36</v>
      </c>
      <c r="N172" s="13">
        <v>44105</v>
      </c>
      <c r="O172" s="22">
        <v>2</v>
      </c>
      <c r="Q172" s="13">
        <v>44105</v>
      </c>
    </row>
    <row r="173" spans="1:17" s="75" customFormat="1" ht="37.5">
      <c r="A173" s="73">
        <v>167</v>
      </c>
      <c r="B173" s="27" t="s">
        <v>321</v>
      </c>
      <c r="C173" s="27" t="s">
        <v>256</v>
      </c>
      <c r="D173" s="30" t="s">
        <v>171</v>
      </c>
      <c r="E173" s="29" t="s">
        <v>257</v>
      </c>
      <c r="F173" s="29" t="s">
        <v>10</v>
      </c>
      <c r="G173" s="76"/>
      <c r="H173" s="29">
        <v>500</v>
      </c>
      <c r="I173" s="29">
        <v>1100</v>
      </c>
      <c r="J173" s="29">
        <v>300</v>
      </c>
      <c r="K173" s="29">
        <v>800</v>
      </c>
      <c r="L173" s="29"/>
      <c r="M173" s="5" t="s">
        <v>30</v>
      </c>
      <c r="N173" s="9">
        <v>43952</v>
      </c>
      <c r="O173" s="41">
        <v>20</v>
      </c>
      <c r="Q173" s="9">
        <v>43952</v>
      </c>
    </row>
    <row r="174" spans="1:17" s="75" customFormat="1" ht="75" customHeight="1">
      <c r="A174" s="73">
        <v>168</v>
      </c>
      <c r="B174" s="29" t="s">
        <v>322</v>
      </c>
      <c r="C174" s="29" t="s">
        <v>268</v>
      </c>
      <c r="D174" s="30" t="s">
        <v>171</v>
      </c>
      <c r="E174" s="35" t="s">
        <v>323</v>
      </c>
      <c r="F174" s="29" t="s">
        <v>10</v>
      </c>
      <c r="G174" s="76"/>
      <c r="H174" s="29">
        <v>80000</v>
      </c>
      <c r="I174" s="29">
        <v>160000</v>
      </c>
      <c r="J174" s="29">
        <v>110000</v>
      </c>
      <c r="K174" s="29">
        <v>50000</v>
      </c>
      <c r="L174" s="29"/>
      <c r="M174" s="5" t="s">
        <v>33</v>
      </c>
      <c r="N174" s="34">
        <v>44409</v>
      </c>
      <c r="O174" s="82">
        <v>100</v>
      </c>
      <c r="Q174" s="34">
        <v>44409</v>
      </c>
    </row>
    <row r="175" spans="1:17" s="75" customFormat="1" ht="37.5" customHeight="1">
      <c r="A175" s="73">
        <v>169</v>
      </c>
      <c r="B175" s="29" t="s">
        <v>324</v>
      </c>
      <c r="C175" s="29" t="s">
        <v>217</v>
      </c>
      <c r="D175" s="30" t="s">
        <v>171</v>
      </c>
      <c r="E175" s="29" t="s">
        <v>175</v>
      </c>
      <c r="F175" s="29" t="s">
        <v>10</v>
      </c>
      <c r="G175" s="76"/>
      <c r="H175" s="29">
        <v>550</v>
      </c>
      <c r="I175" s="29">
        <v>1200</v>
      </c>
      <c r="J175" s="29">
        <v>500</v>
      </c>
      <c r="K175" s="29">
        <v>700</v>
      </c>
      <c r="L175" s="29"/>
      <c r="M175" s="5" t="s">
        <v>111</v>
      </c>
      <c r="N175" s="34">
        <v>44348</v>
      </c>
      <c r="O175" s="82">
        <v>5</v>
      </c>
      <c r="Q175" s="34">
        <v>44348</v>
      </c>
    </row>
    <row r="176" spans="1:17" s="75" customFormat="1" ht="37.5">
      <c r="A176" s="73">
        <v>170</v>
      </c>
      <c r="B176" s="29" t="s">
        <v>325</v>
      </c>
      <c r="C176" s="29" t="s">
        <v>224</v>
      </c>
      <c r="D176" s="30" t="s">
        <v>171</v>
      </c>
      <c r="E176" s="29" t="s">
        <v>175</v>
      </c>
      <c r="F176" s="29" t="s">
        <v>10</v>
      </c>
      <c r="G176" s="76"/>
      <c r="H176" s="29">
        <v>300</v>
      </c>
      <c r="I176" s="29">
        <v>600</v>
      </c>
      <c r="J176" s="29">
        <v>200</v>
      </c>
      <c r="K176" s="29">
        <v>400</v>
      </c>
      <c r="L176" s="29"/>
      <c r="M176" s="31" t="s">
        <v>159</v>
      </c>
      <c r="N176" s="33">
        <v>44228</v>
      </c>
      <c r="O176" s="81">
        <v>12</v>
      </c>
      <c r="Q176" s="33">
        <v>44228</v>
      </c>
    </row>
    <row r="177" spans="1:17" s="75" customFormat="1" ht="37.5">
      <c r="A177" s="73">
        <v>171</v>
      </c>
      <c r="B177" s="29" t="s">
        <v>326</v>
      </c>
      <c r="C177" s="29" t="s">
        <v>327</v>
      </c>
      <c r="D177" s="30" t="s">
        <v>171</v>
      </c>
      <c r="E177" s="29" t="s">
        <v>188</v>
      </c>
      <c r="F177" s="29" t="s">
        <v>10</v>
      </c>
      <c r="G177" s="76"/>
      <c r="H177" s="29">
        <v>50</v>
      </c>
      <c r="I177" s="29">
        <v>100</v>
      </c>
      <c r="J177" s="29">
        <v>20</v>
      </c>
      <c r="K177" s="29">
        <v>80</v>
      </c>
      <c r="L177" s="29"/>
      <c r="M177" s="29" t="s">
        <v>39</v>
      </c>
      <c r="N177" s="33">
        <v>44440</v>
      </c>
      <c r="O177" s="83">
        <v>2</v>
      </c>
      <c r="Q177" s="33">
        <v>44440</v>
      </c>
    </row>
    <row r="178" spans="1:17" s="75" customFormat="1" ht="37.5">
      <c r="A178" s="73">
        <v>172</v>
      </c>
      <c r="B178" s="29" t="s">
        <v>328</v>
      </c>
      <c r="C178" s="29" t="s">
        <v>329</v>
      </c>
      <c r="D178" s="30" t="s">
        <v>171</v>
      </c>
      <c r="E178" s="29" t="s">
        <v>257</v>
      </c>
      <c r="F178" s="29" t="s">
        <v>10</v>
      </c>
      <c r="G178" s="76"/>
      <c r="H178" s="29">
        <v>100</v>
      </c>
      <c r="I178" s="29">
        <v>300</v>
      </c>
      <c r="J178" s="29">
        <v>100</v>
      </c>
      <c r="K178" s="29">
        <v>200</v>
      </c>
      <c r="L178" s="29"/>
      <c r="M178" s="29" t="s">
        <v>39</v>
      </c>
      <c r="N178" s="33">
        <v>44256</v>
      </c>
      <c r="O178" s="81">
        <v>10</v>
      </c>
      <c r="Q178" s="33">
        <v>44256</v>
      </c>
    </row>
    <row r="179" spans="1:17" s="75" customFormat="1" ht="75" customHeight="1">
      <c r="A179" s="73">
        <v>173</v>
      </c>
      <c r="B179" s="27" t="s">
        <v>330</v>
      </c>
      <c r="C179" s="20" t="s">
        <v>190</v>
      </c>
      <c r="D179" s="30" t="s">
        <v>171</v>
      </c>
      <c r="E179" s="29" t="s">
        <v>191</v>
      </c>
      <c r="F179" s="29" t="s">
        <v>10</v>
      </c>
      <c r="G179" s="76"/>
      <c r="H179" s="29">
        <f>+I179/2</f>
        <v>80</v>
      </c>
      <c r="I179" s="29">
        <v>160</v>
      </c>
      <c r="J179" s="29">
        <v>160</v>
      </c>
      <c r="K179" s="29"/>
      <c r="L179" s="29"/>
      <c r="M179" s="5" t="s">
        <v>36</v>
      </c>
      <c r="N179" s="9">
        <v>44409</v>
      </c>
      <c r="O179" s="41">
        <v>2</v>
      </c>
      <c r="Q179" s="9">
        <v>44409</v>
      </c>
    </row>
    <row r="180" spans="1:17" s="75" customFormat="1" ht="75" customHeight="1">
      <c r="A180" s="73">
        <v>174</v>
      </c>
      <c r="B180" s="27" t="s">
        <v>331</v>
      </c>
      <c r="C180" s="32" t="s">
        <v>291</v>
      </c>
      <c r="D180" s="30" t="s">
        <v>171</v>
      </c>
      <c r="E180" s="29" t="s">
        <v>196</v>
      </c>
      <c r="F180" s="29" t="s">
        <v>10</v>
      </c>
      <c r="G180" s="76"/>
      <c r="H180" s="29">
        <f t="shared" ref="H180:H205" si="7">+I180/2</f>
        <v>250</v>
      </c>
      <c r="I180" s="29">
        <v>500</v>
      </c>
      <c r="J180" s="29">
        <v>300</v>
      </c>
      <c r="K180" s="29">
        <v>200</v>
      </c>
      <c r="L180" s="29"/>
      <c r="M180" s="5" t="s">
        <v>36</v>
      </c>
      <c r="N180" s="9">
        <v>44256</v>
      </c>
      <c r="O180" s="41">
        <v>4</v>
      </c>
      <c r="Q180" s="9">
        <v>44256</v>
      </c>
    </row>
    <row r="181" spans="1:17" s="75" customFormat="1" ht="56.25">
      <c r="A181" s="73">
        <v>175</v>
      </c>
      <c r="B181" s="27" t="s">
        <v>332</v>
      </c>
      <c r="C181" s="32" t="s">
        <v>205</v>
      </c>
      <c r="D181" s="30" t="s">
        <v>171</v>
      </c>
      <c r="E181" s="29" t="s">
        <v>175</v>
      </c>
      <c r="F181" s="29" t="s">
        <v>10</v>
      </c>
      <c r="G181" s="76"/>
      <c r="H181" s="29">
        <f t="shared" si="7"/>
        <v>75</v>
      </c>
      <c r="I181" s="29">
        <v>150</v>
      </c>
      <c r="J181" s="29">
        <v>150</v>
      </c>
      <c r="K181" s="29"/>
      <c r="L181" s="29"/>
      <c r="M181" s="5" t="s">
        <v>36</v>
      </c>
      <c r="N181" s="9">
        <v>44348</v>
      </c>
      <c r="O181" s="41">
        <v>4</v>
      </c>
      <c r="Q181" s="9">
        <v>44348</v>
      </c>
    </row>
    <row r="182" spans="1:17" s="75" customFormat="1" ht="37.5">
      <c r="A182" s="73">
        <v>176</v>
      </c>
      <c r="B182" s="27" t="s">
        <v>333</v>
      </c>
      <c r="C182" s="20" t="s">
        <v>334</v>
      </c>
      <c r="D182" s="30" t="s">
        <v>171</v>
      </c>
      <c r="E182" s="29" t="s">
        <v>175</v>
      </c>
      <c r="F182" s="29" t="s">
        <v>10</v>
      </c>
      <c r="G182" s="76"/>
      <c r="H182" s="29">
        <f t="shared" si="7"/>
        <v>50</v>
      </c>
      <c r="I182" s="29">
        <v>100</v>
      </c>
      <c r="J182" s="29">
        <v>100</v>
      </c>
      <c r="K182" s="29"/>
      <c r="L182" s="29"/>
      <c r="M182" s="5" t="s">
        <v>36</v>
      </c>
      <c r="N182" s="9">
        <v>44256</v>
      </c>
      <c r="O182" s="41">
        <v>1</v>
      </c>
      <c r="Q182" s="9">
        <v>44256</v>
      </c>
    </row>
    <row r="183" spans="1:17" s="75" customFormat="1" ht="37.5">
      <c r="A183" s="73">
        <v>177</v>
      </c>
      <c r="B183" s="27" t="s">
        <v>335</v>
      </c>
      <c r="C183" s="20" t="s">
        <v>334</v>
      </c>
      <c r="D183" s="30" t="s">
        <v>171</v>
      </c>
      <c r="E183" s="29" t="s">
        <v>175</v>
      </c>
      <c r="F183" s="29" t="s">
        <v>10</v>
      </c>
      <c r="G183" s="76"/>
      <c r="H183" s="29">
        <f t="shared" si="7"/>
        <v>80</v>
      </c>
      <c r="I183" s="29">
        <v>160</v>
      </c>
      <c r="J183" s="29">
        <v>160</v>
      </c>
      <c r="K183" s="29"/>
      <c r="L183" s="29"/>
      <c r="M183" s="5" t="s">
        <v>36</v>
      </c>
      <c r="N183" s="9">
        <v>44256</v>
      </c>
      <c r="O183" s="41">
        <v>2</v>
      </c>
      <c r="Q183" s="9">
        <v>44256</v>
      </c>
    </row>
    <row r="184" spans="1:17" s="75" customFormat="1" ht="37.5">
      <c r="A184" s="73">
        <v>178</v>
      </c>
      <c r="B184" s="27" t="s">
        <v>336</v>
      </c>
      <c r="C184" s="20" t="s">
        <v>296</v>
      </c>
      <c r="D184" s="30" t="s">
        <v>171</v>
      </c>
      <c r="E184" s="29" t="s">
        <v>175</v>
      </c>
      <c r="F184" s="29" t="s">
        <v>10</v>
      </c>
      <c r="G184" s="76"/>
      <c r="H184" s="29">
        <f t="shared" si="7"/>
        <v>85</v>
      </c>
      <c r="I184" s="29">
        <v>170</v>
      </c>
      <c r="J184" s="29">
        <v>50</v>
      </c>
      <c r="K184" s="29">
        <v>120</v>
      </c>
      <c r="L184" s="29"/>
      <c r="M184" s="5" t="s">
        <v>36</v>
      </c>
      <c r="N184" s="9">
        <v>44256</v>
      </c>
      <c r="O184" s="41">
        <v>2</v>
      </c>
      <c r="Q184" s="9">
        <v>44256</v>
      </c>
    </row>
    <row r="185" spans="1:17" s="75" customFormat="1" ht="37.5">
      <c r="A185" s="73">
        <v>179</v>
      </c>
      <c r="B185" s="27" t="s">
        <v>337</v>
      </c>
      <c r="C185" s="20" t="s">
        <v>296</v>
      </c>
      <c r="D185" s="30" t="s">
        <v>171</v>
      </c>
      <c r="E185" s="29" t="s">
        <v>175</v>
      </c>
      <c r="F185" s="29" t="s">
        <v>10</v>
      </c>
      <c r="G185" s="76"/>
      <c r="H185" s="29">
        <v>50</v>
      </c>
      <c r="I185" s="29">
        <v>125</v>
      </c>
      <c r="J185" s="29">
        <v>75</v>
      </c>
      <c r="K185" s="29">
        <v>50</v>
      </c>
      <c r="L185" s="29"/>
      <c r="M185" s="5" t="s">
        <v>36</v>
      </c>
      <c r="N185" s="9">
        <v>44256</v>
      </c>
      <c r="O185" s="41">
        <v>2</v>
      </c>
      <c r="Q185" s="9">
        <v>44256</v>
      </c>
    </row>
    <row r="186" spans="1:17" s="75" customFormat="1" ht="37.5">
      <c r="A186" s="73">
        <v>180</v>
      </c>
      <c r="B186" s="27" t="s">
        <v>338</v>
      </c>
      <c r="C186" s="32" t="s">
        <v>302</v>
      </c>
      <c r="D186" s="30" t="s">
        <v>171</v>
      </c>
      <c r="E186" s="29" t="s">
        <v>175</v>
      </c>
      <c r="F186" s="29" t="s">
        <v>10</v>
      </c>
      <c r="G186" s="76"/>
      <c r="H186" s="29">
        <v>60</v>
      </c>
      <c r="I186" s="29">
        <v>165</v>
      </c>
      <c r="J186" s="29">
        <v>65</v>
      </c>
      <c r="K186" s="29">
        <v>100</v>
      </c>
      <c r="L186" s="29"/>
      <c r="M186" s="5" t="s">
        <v>27</v>
      </c>
      <c r="N186" s="9">
        <v>44256</v>
      </c>
      <c r="O186" s="41">
        <v>2</v>
      </c>
      <c r="Q186" s="9">
        <v>44256</v>
      </c>
    </row>
    <row r="187" spans="1:17" s="75" customFormat="1" ht="37.5">
      <c r="A187" s="73">
        <v>181</v>
      </c>
      <c r="B187" s="27" t="s">
        <v>339</v>
      </c>
      <c r="C187" s="32" t="s">
        <v>177</v>
      </c>
      <c r="D187" s="30" t="s">
        <v>171</v>
      </c>
      <c r="E187" s="29" t="s">
        <v>175</v>
      </c>
      <c r="F187" s="29" t="s">
        <v>10</v>
      </c>
      <c r="G187" s="76"/>
      <c r="H187" s="29">
        <f t="shared" si="7"/>
        <v>80</v>
      </c>
      <c r="I187" s="29">
        <v>160</v>
      </c>
      <c r="J187" s="29">
        <v>60</v>
      </c>
      <c r="K187" s="29">
        <v>100</v>
      </c>
      <c r="L187" s="29"/>
      <c r="M187" s="5" t="s">
        <v>36</v>
      </c>
      <c r="N187" s="9">
        <v>44256</v>
      </c>
      <c r="O187" s="41">
        <v>2</v>
      </c>
      <c r="Q187" s="9">
        <v>44256</v>
      </c>
    </row>
    <row r="188" spans="1:17" s="75" customFormat="1" ht="75" customHeight="1">
      <c r="A188" s="73">
        <v>182</v>
      </c>
      <c r="B188" s="27" t="s">
        <v>340</v>
      </c>
      <c r="C188" s="32" t="s">
        <v>311</v>
      </c>
      <c r="D188" s="30" t="s">
        <v>171</v>
      </c>
      <c r="E188" s="29" t="s">
        <v>209</v>
      </c>
      <c r="F188" s="29" t="s">
        <v>10</v>
      </c>
      <c r="G188" s="76"/>
      <c r="H188" s="29">
        <f t="shared" si="7"/>
        <v>147.5</v>
      </c>
      <c r="I188" s="29">
        <v>295</v>
      </c>
      <c r="J188" s="29">
        <v>95</v>
      </c>
      <c r="K188" s="29">
        <v>200</v>
      </c>
      <c r="L188" s="29"/>
      <c r="M188" s="5" t="s">
        <v>39</v>
      </c>
      <c r="N188" s="9">
        <v>44348</v>
      </c>
      <c r="O188" s="41">
        <v>9</v>
      </c>
      <c r="Q188" s="9">
        <v>44348</v>
      </c>
    </row>
    <row r="189" spans="1:17" s="75" customFormat="1" ht="56.25" customHeight="1">
      <c r="A189" s="73">
        <v>183</v>
      </c>
      <c r="B189" s="27" t="s">
        <v>341</v>
      </c>
      <c r="C189" s="20" t="s">
        <v>198</v>
      </c>
      <c r="D189" s="30" t="s">
        <v>171</v>
      </c>
      <c r="E189" s="29" t="s">
        <v>220</v>
      </c>
      <c r="F189" s="29" t="s">
        <v>10</v>
      </c>
      <c r="G189" s="76"/>
      <c r="H189" s="29">
        <f t="shared" si="7"/>
        <v>35</v>
      </c>
      <c r="I189" s="29">
        <v>70</v>
      </c>
      <c r="J189" s="29">
        <v>70</v>
      </c>
      <c r="K189" s="29"/>
      <c r="L189" s="29"/>
      <c r="M189" s="5" t="s">
        <v>36</v>
      </c>
      <c r="N189" s="9">
        <v>44256</v>
      </c>
      <c r="O189" s="41">
        <v>2</v>
      </c>
      <c r="Q189" s="9">
        <v>44256</v>
      </c>
    </row>
    <row r="190" spans="1:17" s="75" customFormat="1" ht="56.25" customHeight="1">
      <c r="A190" s="73">
        <v>184</v>
      </c>
      <c r="B190" s="27" t="s">
        <v>342</v>
      </c>
      <c r="C190" s="32" t="s">
        <v>343</v>
      </c>
      <c r="D190" s="30" t="s">
        <v>171</v>
      </c>
      <c r="E190" s="29" t="s">
        <v>199</v>
      </c>
      <c r="F190" s="29" t="s">
        <v>10</v>
      </c>
      <c r="G190" s="76"/>
      <c r="H190" s="29">
        <f t="shared" si="7"/>
        <v>117.5</v>
      </c>
      <c r="I190" s="29">
        <v>235</v>
      </c>
      <c r="J190" s="29">
        <v>85</v>
      </c>
      <c r="K190" s="29">
        <v>150</v>
      </c>
      <c r="L190" s="29"/>
      <c r="M190" s="5" t="s">
        <v>36</v>
      </c>
      <c r="N190" s="9">
        <v>44256</v>
      </c>
      <c r="O190" s="41">
        <v>2</v>
      </c>
      <c r="Q190" s="9">
        <v>44256</v>
      </c>
    </row>
    <row r="191" spans="1:17" s="75" customFormat="1" ht="112.5" customHeight="1">
      <c r="A191" s="73">
        <v>185</v>
      </c>
      <c r="B191" s="27" t="s">
        <v>344</v>
      </c>
      <c r="C191" s="20" t="s">
        <v>179</v>
      </c>
      <c r="D191" s="30" t="s">
        <v>171</v>
      </c>
      <c r="E191" s="29" t="s">
        <v>180</v>
      </c>
      <c r="F191" s="29" t="s">
        <v>10</v>
      </c>
      <c r="G191" s="76"/>
      <c r="H191" s="29">
        <f t="shared" si="7"/>
        <v>75</v>
      </c>
      <c r="I191" s="29">
        <v>150</v>
      </c>
      <c r="J191" s="29">
        <v>150</v>
      </c>
      <c r="K191" s="29"/>
      <c r="L191" s="29"/>
      <c r="M191" s="20" t="s">
        <v>39</v>
      </c>
      <c r="N191" s="9">
        <v>44470</v>
      </c>
      <c r="O191" s="41">
        <v>2</v>
      </c>
      <c r="Q191" s="9">
        <v>44470</v>
      </c>
    </row>
    <row r="192" spans="1:17" s="75" customFormat="1" ht="37.5">
      <c r="A192" s="73">
        <v>186</v>
      </c>
      <c r="B192" s="27" t="s">
        <v>345</v>
      </c>
      <c r="C192" s="32" t="s">
        <v>182</v>
      </c>
      <c r="D192" s="30" t="s">
        <v>171</v>
      </c>
      <c r="E192" s="29" t="s">
        <v>183</v>
      </c>
      <c r="F192" s="29" t="s">
        <v>10</v>
      </c>
      <c r="G192" s="76"/>
      <c r="H192" s="29">
        <f t="shared" si="7"/>
        <v>50</v>
      </c>
      <c r="I192" s="29">
        <v>100</v>
      </c>
      <c r="J192" s="29">
        <v>100</v>
      </c>
      <c r="K192" s="29"/>
      <c r="L192" s="29"/>
      <c r="M192" s="20" t="s">
        <v>39</v>
      </c>
      <c r="N192" s="9">
        <v>44348</v>
      </c>
      <c r="O192" s="41">
        <v>3</v>
      </c>
      <c r="Q192" s="9">
        <v>44348</v>
      </c>
    </row>
    <row r="193" spans="1:17" s="75" customFormat="1" ht="37.5">
      <c r="A193" s="73">
        <v>187</v>
      </c>
      <c r="B193" s="27" t="s">
        <v>346</v>
      </c>
      <c r="C193" s="32" t="s">
        <v>182</v>
      </c>
      <c r="D193" s="30" t="s">
        <v>171</v>
      </c>
      <c r="E193" s="29" t="s">
        <v>183</v>
      </c>
      <c r="F193" s="29" t="s">
        <v>10</v>
      </c>
      <c r="G193" s="76"/>
      <c r="H193" s="29">
        <f t="shared" si="7"/>
        <v>80</v>
      </c>
      <c r="I193" s="29">
        <v>160</v>
      </c>
      <c r="J193" s="29">
        <v>160</v>
      </c>
      <c r="K193" s="29"/>
      <c r="L193" s="29"/>
      <c r="M193" s="20" t="s">
        <v>39</v>
      </c>
      <c r="N193" s="9">
        <v>44348</v>
      </c>
      <c r="O193" s="41">
        <v>3</v>
      </c>
      <c r="Q193" s="9">
        <v>44348</v>
      </c>
    </row>
    <row r="194" spans="1:17" s="75" customFormat="1" ht="37.5">
      <c r="A194" s="73">
        <v>188</v>
      </c>
      <c r="B194" s="27" t="s">
        <v>347</v>
      </c>
      <c r="C194" s="32" t="s">
        <v>182</v>
      </c>
      <c r="D194" s="30" t="s">
        <v>171</v>
      </c>
      <c r="E194" s="29" t="s">
        <v>183</v>
      </c>
      <c r="F194" s="29" t="s">
        <v>10</v>
      </c>
      <c r="G194" s="76"/>
      <c r="H194" s="29">
        <v>50</v>
      </c>
      <c r="I194" s="29">
        <v>95</v>
      </c>
      <c r="J194" s="29">
        <v>95</v>
      </c>
      <c r="K194" s="29"/>
      <c r="L194" s="29"/>
      <c r="M194" s="20" t="s">
        <v>39</v>
      </c>
      <c r="N194" s="9">
        <v>44348</v>
      </c>
      <c r="O194" s="41">
        <v>3</v>
      </c>
      <c r="Q194" s="9">
        <v>44348</v>
      </c>
    </row>
    <row r="195" spans="1:17" s="75" customFormat="1" ht="37.5">
      <c r="A195" s="73">
        <v>189</v>
      </c>
      <c r="B195" s="27" t="s">
        <v>348</v>
      </c>
      <c r="C195" s="32" t="s">
        <v>182</v>
      </c>
      <c r="D195" s="30" t="s">
        <v>171</v>
      </c>
      <c r="E195" s="29" t="s">
        <v>183</v>
      </c>
      <c r="F195" s="29" t="s">
        <v>10</v>
      </c>
      <c r="G195" s="76"/>
      <c r="H195" s="29">
        <f t="shared" si="7"/>
        <v>105</v>
      </c>
      <c r="I195" s="29">
        <v>210</v>
      </c>
      <c r="J195" s="29">
        <v>60</v>
      </c>
      <c r="K195" s="29">
        <v>150</v>
      </c>
      <c r="L195" s="29"/>
      <c r="M195" s="5" t="s">
        <v>39</v>
      </c>
      <c r="N195" s="9">
        <v>44348</v>
      </c>
      <c r="O195" s="41">
        <v>3</v>
      </c>
      <c r="Q195" s="9">
        <v>44348</v>
      </c>
    </row>
    <row r="196" spans="1:17" s="75" customFormat="1" ht="37.5">
      <c r="A196" s="73">
        <v>190</v>
      </c>
      <c r="B196" s="27" t="s">
        <v>349</v>
      </c>
      <c r="C196" s="32" t="s">
        <v>182</v>
      </c>
      <c r="D196" s="30" t="s">
        <v>171</v>
      </c>
      <c r="E196" s="29" t="s">
        <v>183</v>
      </c>
      <c r="F196" s="29" t="s">
        <v>10</v>
      </c>
      <c r="G196" s="76"/>
      <c r="H196" s="29">
        <v>30</v>
      </c>
      <c r="I196" s="29">
        <v>65</v>
      </c>
      <c r="J196" s="29">
        <v>65</v>
      </c>
      <c r="K196" s="29"/>
      <c r="L196" s="29"/>
      <c r="M196" s="20" t="s">
        <v>39</v>
      </c>
      <c r="N196" s="9">
        <v>44317</v>
      </c>
      <c r="O196" s="41">
        <v>1</v>
      </c>
      <c r="Q196" s="9">
        <v>44317</v>
      </c>
    </row>
    <row r="197" spans="1:17" s="75" customFormat="1" ht="187.5" customHeight="1">
      <c r="A197" s="73">
        <v>191</v>
      </c>
      <c r="B197" s="27" t="s">
        <v>350</v>
      </c>
      <c r="C197" s="36" t="s">
        <v>351</v>
      </c>
      <c r="D197" s="30" t="s">
        <v>171</v>
      </c>
      <c r="E197" s="29" t="s">
        <v>248</v>
      </c>
      <c r="F197" s="29" t="s">
        <v>10</v>
      </c>
      <c r="G197" s="76"/>
      <c r="H197" s="29">
        <f t="shared" si="7"/>
        <v>30</v>
      </c>
      <c r="I197" s="29">
        <v>60</v>
      </c>
      <c r="J197" s="29">
        <v>60</v>
      </c>
      <c r="K197" s="29"/>
      <c r="L197" s="29"/>
      <c r="M197" s="20" t="s">
        <v>39</v>
      </c>
      <c r="N197" s="9">
        <v>44440</v>
      </c>
      <c r="O197" s="41">
        <v>2</v>
      </c>
      <c r="Q197" s="9">
        <v>44440</v>
      </c>
    </row>
    <row r="198" spans="1:17" s="75" customFormat="1" ht="56.25" customHeight="1">
      <c r="A198" s="73">
        <v>192</v>
      </c>
      <c r="B198" s="27" t="s">
        <v>352</v>
      </c>
      <c r="C198" s="20" t="s">
        <v>353</v>
      </c>
      <c r="D198" s="30" t="s">
        <v>171</v>
      </c>
      <c r="E198" s="29" t="s">
        <v>199</v>
      </c>
      <c r="F198" s="29" t="s">
        <v>10</v>
      </c>
      <c r="G198" s="76"/>
      <c r="H198" s="29">
        <f t="shared" si="7"/>
        <v>55</v>
      </c>
      <c r="I198" s="29">
        <v>110</v>
      </c>
      <c r="J198" s="29">
        <v>60</v>
      </c>
      <c r="K198" s="29">
        <v>50</v>
      </c>
      <c r="L198" s="29"/>
      <c r="M198" s="5" t="s">
        <v>36</v>
      </c>
      <c r="N198" s="9">
        <v>44501</v>
      </c>
      <c r="O198" s="41">
        <v>1</v>
      </c>
      <c r="Q198" s="9">
        <v>44501</v>
      </c>
    </row>
    <row r="199" spans="1:17" s="75" customFormat="1" ht="112.5" customHeight="1">
      <c r="A199" s="73">
        <v>193</v>
      </c>
      <c r="B199" s="27" t="s">
        <v>354</v>
      </c>
      <c r="C199" s="20" t="s">
        <v>355</v>
      </c>
      <c r="D199" s="30" t="s">
        <v>171</v>
      </c>
      <c r="E199" s="29" t="s">
        <v>180</v>
      </c>
      <c r="F199" s="29" t="s">
        <v>10</v>
      </c>
      <c r="G199" s="76"/>
      <c r="H199" s="29">
        <f t="shared" si="7"/>
        <v>175</v>
      </c>
      <c r="I199" s="29">
        <v>350</v>
      </c>
      <c r="J199" s="29">
        <v>150</v>
      </c>
      <c r="K199" s="29">
        <v>200</v>
      </c>
      <c r="L199" s="29"/>
      <c r="M199" s="5" t="s">
        <v>27</v>
      </c>
      <c r="N199" s="9">
        <v>44501</v>
      </c>
      <c r="O199" s="41">
        <v>3</v>
      </c>
      <c r="Q199" s="9">
        <v>44501</v>
      </c>
    </row>
    <row r="200" spans="1:17" s="75" customFormat="1" ht="37.5">
      <c r="A200" s="73">
        <v>194</v>
      </c>
      <c r="B200" s="27" t="s">
        <v>356</v>
      </c>
      <c r="C200" s="27" t="s">
        <v>256</v>
      </c>
      <c r="D200" s="30" t="s">
        <v>171</v>
      </c>
      <c r="E200" s="29" t="s">
        <v>257</v>
      </c>
      <c r="F200" s="29" t="s">
        <v>10</v>
      </c>
      <c r="G200" s="76"/>
      <c r="H200" s="29">
        <f t="shared" si="7"/>
        <v>500</v>
      </c>
      <c r="I200" s="29">
        <v>1000</v>
      </c>
      <c r="J200" s="29">
        <v>200</v>
      </c>
      <c r="K200" s="29">
        <v>800</v>
      </c>
      <c r="L200" s="29"/>
      <c r="M200" s="5" t="s">
        <v>30</v>
      </c>
      <c r="N200" s="9">
        <v>44317</v>
      </c>
      <c r="O200" s="41">
        <v>10</v>
      </c>
      <c r="Q200" s="9">
        <v>44317</v>
      </c>
    </row>
    <row r="201" spans="1:17" s="75" customFormat="1" ht="37.5">
      <c r="A201" s="73">
        <v>195</v>
      </c>
      <c r="B201" s="27" t="s">
        <v>357</v>
      </c>
      <c r="C201" s="27" t="s">
        <v>256</v>
      </c>
      <c r="D201" s="30" t="s">
        <v>171</v>
      </c>
      <c r="E201" s="29" t="s">
        <v>257</v>
      </c>
      <c r="F201" s="29" t="s">
        <v>10</v>
      </c>
      <c r="G201" s="76"/>
      <c r="H201" s="29">
        <f t="shared" si="7"/>
        <v>500</v>
      </c>
      <c r="I201" s="29">
        <v>1000</v>
      </c>
      <c r="J201" s="29">
        <v>200</v>
      </c>
      <c r="K201" s="29">
        <v>800</v>
      </c>
      <c r="L201" s="29"/>
      <c r="M201" s="5" t="s">
        <v>30</v>
      </c>
      <c r="N201" s="9">
        <v>44470</v>
      </c>
      <c r="O201" s="41">
        <v>10</v>
      </c>
      <c r="Q201" s="9">
        <v>44470</v>
      </c>
    </row>
    <row r="202" spans="1:17" s="75" customFormat="1" ht="37.5">
      <c r="A202" s="73">
        <v>196</v>
      </c>
      <c r="B202" s="27" t="s">
        <v>358</v>
      </c>
      <c r="C202" s="27" t="s">
        <v>359</v>
      </c>
      <c r="D202" s="30" t="s">
        <v>171</v>
      </c>
      <c r="E202" s="29" t="s">
        <v>188</v>
      </c>
      <c r="F202" s="29" t="s">
        <v>10</v>
      </c>
      <c r="G202" s="76"/>
      <c r="H202" s="29">
        <f t="shared" si="7"/>
        <v>900</v>
      </c>
      <c r="I202" s="29">
        <f>+J202+K877</f>
        <v>1800</v>
      </c>
      <c r="J202" s="29">
        <v>1800</v>
      </c>
      <c r="K202" s="29"/>
      <c r="L202" s="29"/>
      <c r="M202" s="29" t="s">
        <v>55</v>
      </c>
      <c r="N202" s="9">
        <v>44228</v>
      </c>
      <c r="O202" s="41">
        <v>90</v>
      </c>
      <c r="Q202" s="9">
        <v>44228</v>
      </c>
    </row>
    <row r="203" spans="1:17" s="75" customFormat="1" ht="37.5">
      <c r="A203" s="73">
        <v>197</v>
      </c>
      <c r="B203" s="27" t="s">
        <v>358</v>
      </c>
      <c r="C203" s="27" t="s">
        <v>360</v>
      </c>
      <c r="D203" s="30" t="s">
        <v>171</v>
      </c>
      <c r="E203" s="29" t="s">
        <v>188</v>
      </c>
      <c r="F203" s="29" t="s">
        <v>10</v>
      </c>
      <c r="G203" s="76"/>
      <c r="H203" s="29">
        <f t="shared" si="7"/>
        <v>150</v>
      </c>
      <c r="I203" s="29">
        <f>+J203+K878</f>
        <v>300</v>
      </c>
      <c r="J203" s="29">
        <v>300</v>
      </c>
      <c r="K203" s="29"/>
      <c r="L203" s="29"/>
      <c r="M203" s="29" t="s">
        <v>55</v>
      </c>
      <c r="N203" s="9">
        <v>44256</v>
      </c>
      <c r="O203" s="41">
        <v>9</v>
      </c>
      <c r="Q203" s="9">
        <v>44256</v>
      </c>
    </row>
    <row r="204" spans="1:17" s="75" customFormat="1" ht="37.5">
      <c r="A204" s="73">
        <v>198</v>
      </c>
      <c r="B204" s="29" t="s">
        <v>358</v>
      </c>
      <c r="C204" s="29" t="s">
        <v>361</v>
      </c>
      <c r="D204" s="30" t="s">
        <v>171</v>
      </c>
      <c r="E204" s="29" t="s">
        <v>188</v>
      </c>
      <c r="F204" s="29" t="s">
        <v>10</v>
      </c>
      <c r="G204" s="76"/>
      <c r="H204" s="29">
        <f t="shared" si="7"/>
        <v>150</v>
      </c>
      <c r="I204" s="29">
        <f>+J204+K879</f>
        <v>300</v>
      </c>
      <c r="J204" s="29">
        <v>300</v>
      </c>
      <c r="K204" s="29"/>
      <c r="L204" s="29"/>
      <c r="M204" s="29" t="s">
        <v>55</v>
      </c>
      <c r="N204" s="9">
        <v>44256</v>
      </c>
      <c r="O204" s="41">
        <v>6</v>
      </c>
      <c r="Q204" s="9">
        <v>44256</v>
      </c>
    </row>
    <row r="205" spans="1:17" s="75" customFormat="1" ht="37.5">
      <c r="A205" s="73">
        <v>199</v>
      </c>
      <c r="B205" s="29" t="s">
        <v>358</v>
      </c>
      <c r="C205" s="29" t="s">
        <v>362</v>
      </c>
      <c r="D205" s="30" t="s">
        <v>171</v>
      </c>
      <c r="E205" s="29" t="s">
        <v>188</v>
      </c>
      <c r="F205" s="29" t="s">
        <v>10</v>
      </c>
      <c r="G205" s="76"/>
      <c r="H205" s="29">
        <f t="shared" si="7"/>
        <v>300</v>
      </c>
      <c r="I205" s="29">
        <f>+J205+K880</f>
        <v>600</v>
      </c>
      <c r="J205" s="29">
        <v>600</v>
      </c>
      <c r="K205" s="29"/>
      <c r="L205" s="29"/>
      <c r="M205" s="29" t="s">
        <v>55</v>
      </c>
      <c r="N205" s="9">
        <v>44256</v>
      </c>
      <c r="O205" s="41">
        <v>6</v>
      </c>
      <c r="Q205" s="9">
        <v>44256</v>
      </c>
    </row>
    <row r="206" spans="1:17" s="75" customFormat="1">
      <c r="A206" s="275" t="s">
        <v>481</v>
      </c>
      <c r="B206" s="276"/>
      <c r="C206" s="276"/>
      <c r="D206" s="276"/>
      <c r="E206" s="276"/>
      <c r="F206" s="276"/>
      <c r="G206" s="276"/>
      <c r="H206" s="276"/>
      <c r="I206" s="276"/>
      <c r="J206" s="276"/>
      <c r="K206" s="276"/>
      <c r="L206" s="276"/>
      <c r="M206" s="276"/>
      <c r="N206" s="276"/>
      <c r="O206" s="277"/>
      <c r="Q206" s="70"/>
    </row>
    <row r="207" spans="1:17" s="1" customFormat="1" ht="48" customHeight="1">
      <c r="A207" s="73">
        <v>200</v>
      </c>
      <c r="B207" s="84" t="s">
        <v>363</v>
      </c>
      <c r="C207" s="84" t="s">
        <v>364</v>
      </c>
      <c r="D207" s="84" t="s">
        <v>365</v>
      </c>
      <c r="E207" s="85" t="s">
        <v>366</v>
      </c>
      <c r="F207" s="84" t="s">
        <v>88</v>
      </c>
      <c r="G207" s="84">
        <v>5</v>
      </c>
      <c r="H207" s="84"/>
      <c r="I207" s="86">
        <f t="shared" ref="I207:I221" si="8">+J207+K207+L207*8</f>
        <v>200</v>
      </c>
      <c r="J207" s="87">
        <v>200</v>
      </c>
      <c r="K207" s="86"/>
      <c r="L207" s="86"/>
      <c r="M207" s="84" t="s">
        <v>108</v>
      </c>
      <c r="N207" s="88">
        <v>43556</v>
      </c>
      <c r="O207" s="89">
        <v>5</v>
      </c>
      <c r="Q207" s="2">
        <v>43556</v>
      </c>
    </row>
    <row r="208" spans="1:17" s="1" customFormat="1" ht="48" customHeight="1">
      <c r="A208" s="73">
        <v>201</v>
      </c>
      <c r="B208" s="84" t="s">
        <v>367</v>
      </c>
      <c r="C208" s="84" t="s">
        <v>364</v>
      </c>
      <c r="D208" s="84" t="s">
        <v>365</v>
      </c>
      <c r="E208" s="85" t="s">
        <v>366</v>
      </c>
      <c r="F208" s="84" t="s">
        <v>88</v>
      </c>
      <c r="G208" s="84">
        <v>10</v>
      </c>
      <c r="H208" s="84"/>
      <c r="I208" s="86">
        <f t="shared" si="8"/>
        <v>1000</v>
      </c>
      <c r="J208" s="87">
        <v>200</v>
      </c>
      <c r="K208" s="86">
        <v>800</v>
      </c>
      <c r="L208" s="86"/>
      <c r="M208" s="5" t="s">
        <v>17</v>
      </c>
      <c r="N208" s="88">
        <v>43556</v>
      </c>
      <c r="O208" s="89">
        <v>10</v>
      </c>
      <c r="Q208" s="2">
        <v>43556</v>
      </c>
    </row>
    <row r="209" spans="1:17" s="1" customFormat="1" ht="48" customHeight="1">
      <c r="A209" s="73">
        <v>202</v>
      </c>
      <c r="B209" s="90" t="s">
        <v>368</v>
      </c>
      <c r="C209" s="84" t="s">
        <v>369</v>
      </c>
      <c r="D209" s="84" t="s">
        <v>365</v>
      </c>
      <c r="E209" s="85" t="s">
        <v>370</v>
      </c>
      <c r="F209" s="84" t="s">
        <v>371</v>
      </c>
      <c r="G209" s="84">
        <v>17</v>
      </c>
      <c r="H209" s="84"/>
      <c r="I209" s="86">
        <f t="shared" si="8"/>
        <v>200</v>
      </c>
      <c r="J209" s="86">
        <v>80</v>
      </c>
      <c r="K209" s="86">
        <v>120</v>
      </c>
      <c r="L209" s="91"/>
      <c r="M209" s="5" t="s">
        <v>27</v>
      </c>
      <c r="N209" s="88">
        <v>43556</v>
      </c>
      <c r="O209" s="89">
        <v>3</v>
      </c>
      <c r="Q209" s="2">
        <v>43556</v>
      </c>
    </row>
    <row r="210" spans="1:17" s="1" customFormat="1" ht="48" customHeight="1">
      <c r="A210" s="73">
        <v>203</v>
      </c>
      <c r="B210" s="84" t="s">
        <v>372</v>
      </c>
      <c r="C210" s="84" t="s">
        <v>373</v>
      </c>
      <c r="D210" s="84" t="s">
        <v>365</v>
      </c>
      <c r="E210" s="31" t="s">
        <v>374</v>
      </c>
      <c r="F210" s="84" t="s">
        <v>375</v>
      </c>
      <c r="G210" s="84">
        <v>8</v>
      </c>
      <c r="H210" s="84"/>
      <c r="I210" s="86">
        <f t="shared" si="8"/>
        <v>120</v>
      </c>
      <c r="J210" s="86">
        <v>120</v>
      </c>
      <c r="K210" s="86"/>
      <c r="L210" s="84"/>
      <c r="M210" s="84" t="s">
        <v>159</v>
      </c>
      <c r="N210" s="88">
        <v>43586</v>
      </c>
      <c r="O210" s="89">
        <v>2</v>
      </c>
      <c r="Q210" s="2">
        <v>43586</v>
      </c>
    </row>
    <row r="211" spans="1:17" s="1" customFormat="1" ht="48" customHeight="1">
      <c r="A211" s="73">
        <v>204</v>
      </c>
      <c r="B211" s="84" t="s">
        <v>376</v>
      </c>
      <c r="C211" s="84" t="s">
        <v>369</v>
      </c>
      <c r="D211" s="92" t="s">
        <v>365</v>
      </c>
      <c r="E211" s="84" t="s">
        <v>370</v>
      </c>
      <c r="F211" s="92" t="s">
        <v>371</v>
      </c>
      <c r="G211" s="92">
        <v>20</v>
      </c>
      <c r="H211" s="84"/>
      <c r="I211" s="86">
        <f t="shared" si="8"/>
        <v>150</v>
      </c>
      <c r="J211" s="86">
        <v>50</v>
      </c>
      <c r="K211" s="86">
        <v>100</v>
      </c>
      <c r="L211" s="93">
        <v>0</v>
      </c>
      <c r="M211" s="5" t="s">
        <v>27</v>
      </c>
      <c r="N211" s="88">
        <v>43647</v>
      </c>
      <c r="O211" s="89">
        <v>2</v>
      </c>
      <c r="P211" s="1" t="s">
        <v>377</v>
      </c>
      <c r="Q211" s="2">
        <v>43647</v>
      </c>
    </row>
    <row r="212" spans="1:17" s="1" customFormat="1" ht="48" customHeight="1">
      <c r="A212" s="73">
        <v>205</v>
      </c>
      <c r="B212" s="84" t="s">
        <v>378</v>
      </c>
      <c r="C212" s="84" t="s">
        <v>369</v>
      </c>
      <c r="D212" s="92" t="s">
        <v>365</v>
      </c>
      <c r="E212" s="84" t="s">
        <v>370</v>
      </c>
      <c r="F212" s="92" t="s">
        <v>371</v>
      </c>
      <c r="G212" s="92">
        <v>10</v>
      </c>
      <c r="H212" s="84"/>
      <c r="I212" s="86">
        <f t="shared" si="8"/>
        <v>135</v>
      </c>
      <c r="J212" s="86">
        <v>135</v>
      </c>
      <c r="K212" s="86">
        <v>0</v>
      </c>
      <c r="L212" s="93">
        <v>0</v>
      </c>
      <c r="M212" s="5" t="s">
        <v>27</v>
      </c>
      <c r="N212" s="88">
        <v>43678</v>
      </c>
      <c r="O212" s="89">
        <v>3</v>
      </c>
      <c r="P212" s="1" t="s">
        <v>377</v>
      </c>
      <c r="Q212" s="2">
        <v>43678</v>
      </c>
    </row>
    <row r="213" spans="1:17" s="1" customFormat="1" ht="48" customHeight="1">
      <c r="A213" s="73">
        <v>206</v>
      </c>
      <c r="B213" s="84" t="s">
        <v>379</v>
      </c>
      <c r="C213" s="84" t="s">
        <v>380</v>
      </c>
      <c r="D213" s="84" t="s">
        <v>365</v>
      </c>
      <c r="E213" s="84" t="s">
        <v>381</v>
      </c>
      <c r="F213" s="84" t="s">
        <v>375</v>
      </c>
      <c r="G213" s="84">
        <v>2</v>
      </c>
      <c r="H213" s="84"/>
      <c r="I213" s="86">
        <f t="shared" si="8"/>
        <v>9800</v>
      </c>
      <c r="J213" s="86">
        <v>1600</v>
      </c>
      <c r="K213" s="86">
        <v>8200</v>
      </c>
      <c r="L213" s="84"/>
      <c r="M213" s="94" t="s">
        <v>108</v>
      </c>
      <c r="N213" s="88">
        <v>43709</v>
      </c>
      <c r="O213" s="89">
        <v>20</v>
      </c>
      <c r="P213" s="1" t="s">
        <v>377</v>
      </c>
      <c r="Q213" s="2">
        <v>43709</v>
      </c>
    </row>
    <row r="214" spans="1:17" s="1" customFormat="1" ht="48" customHeight="1">
      <c r="A214" s="73">
        <v>207</v>
      </c>
      <c r="B214" s="84" t="s">
        <v>382</v>
      </c>
      <c r="C214" s="84" t="s">
        <v>383</v>
      </c>
      <c r="D214" s="84" t="s">
        <v>365</v>
      </c>
      <c r="E214" s="95" t="s">
        <v>384</v>
      </c>
      <c r="F214" s="84" t="s">
        <v>26</v>
      </c>
      <c r="G214" s="84">
        <v>500</v>
      </c>
      <c r="H214" s="84"/>
      <c r="I214" s="86">
        <f t="shared" si="8"/>
        <v>1000</v>
      </c>
      <c r="J214" s="86">
        <v>500</v>
      </c>
      <c r="K214" s="86">
        <v>500</v>
      </c>
      <c r="L214" s="84"/>
      <c r="M214" s="5" t="s">
        <v>30</v>
      </c>
      <c r="N214" s="88">
        <v>43709</v>
      </c>
      <c r="O214" s="89">
        <v>7</v>
      </c>
      <c r="P214" s="1" t="s">
        <v>377</v>
      </c>
      <c r="Q214" s="2">
        <v>43709</v>
      </c>
    </row>
    <row r="215" spans="1:17" s="1" customFormat="1" ht="48" customHeight="1">
      <c r="A215" s="73">
        <v>208</v>
      </c>
      <c r="B215" s="84" t="s">
        <v>385</v>
      </c>
      <c r="C215" s="84" t="s">
        <v>386</v>
      </c>
      <c r="D215" s="84" t="s">
        <v>365</v>
      </c>
      <c r="E215" s="84" t="s">
        <v>387</v>
      </c>
      <c r="F215" s="84" t="s">
        <v>371</v>
      </c>
      <c r="G215" s="84">
        <v>500</v>
      </c>
      <c r="H215" s="84"/>
      <c r="I215" s="86">
        <f t="shared" si="8"/>
        <v>200</v>
      </c>
      <c r="J215" s="86">
        <v>100</v>
      </c>
      <c r="K215" s="86">
        <v>100</v>
      </c>
      <c r="L215" s="84"/>
      <c r="M215" s="5" t="s">
        <v>30</v>
      </c>
      <c r="N215" s="88">
        <v>43709</v>
      </c>
      <c r="O215" s="89">
        <v>3</v>
      </c>
      <c r="Q215" s="2">
        <v>43709</v>
      </c>
    </row>
    <row r="216" spans="1:17" s="1" customFormat="1" ht="48" customHeight="1">
      <c r="A216" s="73">
        <v>209</v>
      </c>
      <c r="B216" s="84" t="s">
        <v>388</v>
      </c>
      <c r="C216" s="90" t="s">
        <v>389</v>
      </c>
      <c r="D216" s="84" t="s">
        <v>365</v>
      </c>
      <c r="E216" s="95" t="s">
        <v>390</v>
      </c>
      <c r="F216" s="84" t="s">
        <v>375</v>
      </c>
      <c r="G216" s="84">
        <v>24</v>
      </c>
      <c r="H216" s="84"/>
      <c r="I216" s="86">
        <f t="shared" si="8"/>
        <v>105300</v>
      </c>
      <c r="J216" s="86">
        <v>105300</v>
      </c>
      <c r="K216" s="86"/>
      <c r="L216" s="84"/>
      <c r="M216" s="5" t="s">
        <v>33</v>
      </c>
      <c r="N216" s="88">
        <v>43709</v>
      </c>
      <c r="O216" s="89">
        <v>80</v>
      </c>
      <c r="P216" s="1" t="s">
        <v>377</v>
      </c>
      <c r="Q216" s="2">
        <v>43709</v>
      </c>
    </row>
    <row r="217" spans="1:17" s="1" customFormat="1" ht="48" customHeight="1">
      <c r="A217" s="73">
        <v>210</v>
      </c>
      <c r="B217" s="84" t="s">
        <v>388</v>
      </c>
      <c r="C217" s="84" t="s">
        <v>391</v>
      </c>
      <c r="D217" s="84" t="s">
        <v>365</v>
      </c>
      <c r="E217" s="84" t="s">
        <v>381</v>
      </c>
      <c r="F217" s="84" t="s">
        <v>375</v>
      </c>
      <c r="G217" s="84">
        <v>2.5</v>
      </c>
      <c r="H217" s="84"/>
      <c r="I217" s="86">
        <f t="shared" si="8"/>
        <v>9800</v>
      </c>
      <c r="J217" s="86">
        <v>1600</v>
      </c>
      <c r="K217" s="86">
        <v>8200</v>
      </c>
      <c r="L217" s="84"/>
      <c r="M217" s="5" t="s">
        <v>33</v>
      </c>
      <c r="N217" s="88">
        <v>43709</v>
      </c>
      <c r="O217" s="89">
        <v>120</v>
      </c>
      <c r="P217" s="1" t="s">
        <v>377</v>
      </c>
      <c r="Q217" s="2">
        <v>43709</v>
      </c>
    </row>
    <row r="218" spans="1:17" s="1" customFormat="1" ht="48" customHeight="1">
      <c r="A218" s="73">
        <v>211</v>
      </c>
      <c r="B218" s="84" t="s">
        <v>388</v>
      </c>
      <c r="C218" s="84" t="s">
        <v>392</v>
      </c>
      <c r="D218" s="84" t="s">
        <v>365</v>
      </c>
      <c r="E218" s="84" t="s">
        <v>381</v>
      </c>
      <c r="F218" s="84" t="s">
        <v>375</v>
      </c>
      <c r="G218" s="84">
        <v>2.5</v>
      </c>
      <c r="H218" s="84"/>
      <c r="I218" s="86">
        <f>+J218+K218+L218*8</f>
        <v>700</v>
      </c>
      <c r="J218" s="86">
        <v>100</v>
      </c>
      <c r="K218" s="86">
        <v>600</v>
      </c>
      <c r="L218" s="84"/>
      <c r="M218" s="5" t="s">
        <v>33</v>
      </c>
      <c r="N218" s="88">
        <v>43709</v>
      </c>
      <c r="O218" s="89">
        <v>50</v>
      </c>
      <c r="Q218" s="2">
        <v>43709</v>
      </c>
    </row>
    <row r="219" spans="1:17" s="1" customFormat="1" ht="48" customHeight="1">
      <c r="A219" s="73">
        <v>212</v>
      </c>
      <c r="B219" s="84" t="s">
        <v>393</v>
      </c>
      <c r="C219" s="84" t="s">
        <v>380</v>
      </c>
      <c r="D219" s="84" t="s">
        <v>365</v>
      </c>
      <c r="E219" s="84" t="s">
        <v>381</v>
      </c>
      <c r="F219" s="84" t="s">
        <v>375</v>
      </c>
      <c r="G219" s="84">
        <v>1</v>
      </c>
      <c r="H219" s="84"/>
      <c r="I219" s="86">
        <f t="shared" si="8"/>
        <v>5860</v>
      </c>
      <c r="J219" s="86">
        <v>1000</v>
      </c>
      <c r="K219" s="86">
        <v>4860</v>
      </c>
      <c r="L219" s="84"/>
      <c r="M219" s="90" t="s">
        <v>39</v>
      </c>
      <c r="N219" s="88">
        <v>43709</v>
      </c>
      <c r="O219" s="89">
        <v>10</v>
      </c>
      <c r="Q219" s="2">
        <v>43709</v>
      </c>
    </row>
    <row r="220" spans="1:17" s="1" customFormat="1" ht="48" customHeight="1">
      <c r="A220" s="73">
        <v>213</v>
      </c>
      <c r="B220" s="90" t="s">
        <v>394</v>
      </c>
      <c r="C220" s="84" t="s">
        <v>369</v>
      </c>
      <c r="D220" s="84" t="s">
        <v>365</v>
      </c>
      <c r="E220" s="85" t="s">
        <v>370</v>
      </c>
      <c r="F220" s="84" t="s">
        <v>371</v>
      </c>
      <c r="G220" s="84">
        <v>11</v>
      </c>
      <c r="H220" s="84"/>
      <c r="I220" s="86">
        <f t="shared" si="8"/>
        <v>210</v>
      </c>
      <c r="J220" s="86">
        <v>80</v>
      </c>
      <c r="K220" s="86">
        <v>130</v>
      </c>
      <c r="L220" s="84"/>
      <c r="M220" s="5" t="s">
        <v>27</v>
      </c>
      <c r="N220" s="88">
        <v>43770</v>
      </c>
      <c r="O220" s="89">
        <v>2</v>
      </c>
      <c r="Q220" s="2">
        <v>43770</v>
      </c>
    </row>
    <row r="221" spans="1:17" s="1" customFormat="1" ht="75" customHeight="1">
      <c r="A221" s="73">
        <v>214</v>
      </c>
      <c r="B221" s="90" t="s">
        <v>395</v>
      </c>
      <c r="C221" s="84" t="s">
        <v>369</v>
      </c>
      <c r="D221" s="84" t="s">
        <v>365</v>
      </c>
      <c r="E221" s="85" t="s">
        <v>370</v>
      </c>
      <c r="F221" s="84" t="s">
        <v>371</v>
      </c>
      <c r="G221" s="84">
        <v>15</v>
      </c>
      <c r="H221" s="84"/>
      <c r="I221" s="86">
        <f t="shared" si="8"/>
        <v>200</v>
      </c>
      <c r="J221" s="86">
        <v>80</v>
      </c>
      <c r="K221" s="86">
        <v>120</v>
      </c>
      <c r="L221" s="84"/>
      <c r="M221" s="5" t="s">
        <v>27</v>
      </c>
      <c r="N221" s="88">
        <v>43770</v>
      </c>
      <c r="O221" s="89">
        <v>3</v>
      </c>
      <c r="Q221" s="2">
        <v>43770</v>
      </c>
    </row>
    <row r="222" spans="1:17" s="1" customFormat="1" ht="75" customHeight="1">
      <c r="A222" s="73">
        <v>215</v>
      </c>
      <c r="B222" s="90" t="s">
        <v>396</v>
      </c>
      <c r="C222" s="84" t="s">
        <v>369</v>
      </c>
      <c r="D222" s="84" t="s">
        <v>365</v>
      </c>
      <c r="E222" s="85" t="s">
        <v>370</v>
      </c>
      <c r="F222" s="84" t="s">
        <v>371</v>
      </c>
      <c r="G222" s="84">
        <v>10</v>
      </c>
      <c r="H222" s="84"/>
      <c r="I222" s="86">
        <f t="shared" ref="I222:I238" si="9">+J222+K222+L222*8</f>
        <v>200</v>
      </c>
      <c r="J222" s="86">
        <v>60</v>
      </c>
      <c r="K222" s="86">
        <v>140</v>
      </c>
      <c r="L222" s="84"/>
      <c r="M222" s="5" t="s">
        <v>27</v>
      </c>
      <c r="N222" s="88">
        <v>44075</v>
      </c>
      <c r="O222" s="89">
        <v>2</v>
      </c>
      <c r="Q222" s="2">
        <v>44075</v>
      </c>
    </row>
    <row r="223" spans="1:17" s="1" customFormat="1" ht="56.25" customHeight="1">
      <c r="A223" s="73">
        <v>216</v>
      </c>
      <c r="B223" s="84" t="s">
        <v>397</v>
      </c>
      <c r="C223" s="84" t="s">
        <v>364</v>
      </c>
      <c r="D223" s="84" t="s">
        <v>365</v>
      </c>
      <c r="E223" s="85" t="s">
        <v>366</v>
      </c>
      <c r="F223" s="84" t="s">
        <v>88</v>
      </c>
      <c r="G223" s="84">
        <v>40</v>
      </c>
      <c r="H223" s="84"/>
      <c r="I223" s="86">
        <f t="shared" si="9"/>
        <v>8200</v>
      </c>
      <c r="J223" s="87">
        <v>4100</v>
      </c>
      <c r="K223" s="86">
        <v>4100</v>
      </c>
      <c r="L223" s="86"/>
      <c r="M223" s="84" t="s">
        <v>108</v>
      </c>
      <c r="N223" s="88">
        <v>43922</v>
      </c>
      <c r="O223" s="89">
        <v>20</v>
      </c>
      <c r="Q223" s="2">
        <v>43922</v>
      </c>
    </row>
    <row r="224" spans="1:17" s="1" customFormat="1" ht="37.5" customHeight="1">
      <c r="A224" s="73">
        <v>217</v>
      </c>
      <c r="B224" s="90" t="s">
        <v>398</v>
      </c>
      <c r="C224" s="90" t="s">
        <v>399</v>
      </c>
      <c r="D224" s="84" t="s">
        <v>365</v>
      </c>
      <c r="E224" s="90" t="s">
        <v>400</v>
      </c>
      <c r="F224" s="90" t="s">
        <v>401</v>
      </c>
      <c r="G224" s="90">
        <v>120</v>
      </c>
      <c r="H224" s="84"/>
      <c r="I224" s="86">
        <f t="shared" si="9"/>
        <v>90</v>
      </c>
      <c r="J224" s="87">
        <v>40</v>
      </c>
      <c r="K224" s="96">
        <v>50</v>
      </c>
      <c r="L224" s="97"/>
      <c r="M224" s="5" t="s">
        <v>49</v>
      </c>
      <c r="N224" s="98">
        <v>43952</v>
      </c>
      <c r="O224" s="99">
        <v>4</v>
      </c>
      <c r="Q224" s="3">
        <v>43952</v>
      </c>
    </row>
    <row r="225" spans="1:17" s="1" customFormat="1" ht="36.75" customHeight="1">
      <c r="A225" s="73">
        <v>218</v>
      </c>
      <c r="B225" s="90" t="s">
        <v>402</v>
      </c>
      <c r="C225" s="90" t="s">
        <v>399</v>
      </c>
      <c r="D225" s="84" t="s">
        <v>365</v>
      </c>
      <c r="E225" s="90" t="s">
        <v>400</v>
      </c>
      <c r="F225" s="90" t="s">
        <v>401</v>
      </c>
      <c r="G225" s="90">
        <v>70</v>
      </c>
      <c r="H225" s="84"/>
      <c r="I225" s="86">
        <f t="shared" si="9"/>
        <v>60</v>
      </c>
      <c r="J225" s="87">
        <v>30</v>
      </c>
      <c r="K225" s="96">
        <v>30</v>
      </c>
      <c r="L225" s="97"/>
      <c r="M225" s="5" t="s">
        <v>49</v>
      </c>
      <c r="N225" s="98">
        <v>43952</v>
      </c>
      <c r="O225" s="99">
        <v>3</v>
      </c>
      <c r="Q225" s="3">
        <v>43952</v>
      </c>
    </row>
    <row r="226" spans="1:17" s="1" customFormat="1" ht="37.5">
      <c r="A226" s="73">
        <v>219</v>
      </c>
      <c r="B226" s="84" t="s">
        <v>403</v>
      </c>
      <c r="C226" s="90" t="s">
        <v>404</v>
      </c>
      <c r="D226" s="84" t="s">
        <v>365</v>
      </c>
      <c r="E226" s="95" t="s">
        <v>390</v>
      </c>
      <c r="F226" s="90" t="s">
        <v>375</v>
      </c>
      <c r="G226" s="90">
        <v>100</v>
      </c>
      <c r="H226" s="84"/>
      <c r="I226" s="86">
        <f t="shared" si="9"/>
        <v>9335</v>
      </c>
      <c r="J226" s="86">
        <v>2335</v>
      </c>
      <c r="K226" s="86">
        <v>7000</v>
      </c>
      <c r="L226" s="86"/>
      <c r="M226" s="90" t="s">
        <v>39</v>
      </c>
      <c r="N226" s="88">
        <v>44075</v>
      </c>
      <c r="O226" s="89">
        <v>4</v>
      </c>
      <c r="P226" s="1" t="s">
        <v>377</v>
      </c>
      <c r="Q226" s="2">
        <v>44075</v>
      </c>
    </row>
    <row r="227" spans="1:17" s="1" customFormat="1" ht="37.5">
      <c r="A227" s="73">
        <v>220</v>
      </c>
      <c r="B227" s="100" t="s">
        <v>405</v>
      </c>
      <c r="C227" s="90" t="s">
        <v>404</v>
      </c>
      <c r="D227" s="84" t="s">
        <v>365</v>
      </c>
      <c r="E227" s="95" t="s">
        <v>390</v>
      </c>
      <c r="F227" s="90" t="s">
        <v>375</v>
      </c>
      <c r="G227" s="84">
        <v>150</v>
      </c>
      <c r="H227" s="84"/>
      <c r="I227" s="86">
        <f t="shared" si="9"/>
        <v>14003</v>
      </c>
      <c r="J227" s="86">
        <v>4003</v>
      </c>
      <c r="K227" s="86">
        <v>10000</v>
      </c>
      <c r="L227" s="84"/>
      <c r="M227" s="84" t="s">
        <v>23</v>
      </c>
      <c r="N227" s="88">
        <v>44075</v>
      </c>
      <c r="O227" s="89">
        <v>4</v>
      </c>
      <c r="P227" s="1" t="s">
        <v>377</v>
      </c>
      <c r="Q227" s="2">
        <v>44075</v>
      </c>
    </row>
    <row r="228" spans="1:17" s="1" customFormat="1" ht="45" customHeight="1">
      <c r="A228" s="73">
        <v>221</v>
      </c>
      <c r="B228" s="100" t="s">
        <v>406</v>
      </c>
      <c r="C228" s="90" t="s">
        <v>404</v>
      </c>
      <c r="D228" s="84" t="s">
        <v>365</v>
      </c>
      <c r="E228" s="95" t="s">
        <v>390</v>
      </c>
      <c r="F228" s="90" t="s">
        <v>375</v>
      </c>
      <c r="G228" s="84">
        <v>230</v>
      </c>
      <c r="H228" s="84"/>
      <c r="I228" s="86">
        <f t="shared" si="9"/>
        <v>21471</v>
      </c>
      <c r="J228" s="86">
        <v>5471</v>
      </c>
      <c r="K228" s="86">
        <v>16000</v>
      </c>
      <c r="L228" s="84"/>
      <c r="M228" s="90" t="s">
        <v>39</v>
      </c>
      <c r="N228" s="88">
        <v>44075</v>
      </c>
      <c r="O228" s="89">
        <v>8</v>
      </c>
      <c r="P228" s="1" t="s">
        <v>377</v>
      </c>
      <c r="Q228" s="2">
        <v>44075</v>
      </c>
    </row>
    <row r="229" spans="1:17" s="1" customFormat="1" ht="37.5">
      <c r="A229" s="73">
        <v>222</v>
      </c>
      <c r="B229" s="84" t="s">
        <v>407</v>
      </c>
      <c r="C229" s="84" t="s">
        <v>383</v>
      </c>
      <c r="D229" s="84" t="s">
        <v>365</v>
      </c>
      <c r="E229" s="95" t="s">
        <v>384</v>
      </c>
      <c r="F229" s="84" t="s">
        <v>26</v>
      </c>
      <c r="G229" s="84">
        <v>20000</v>
      </c>
      <c r="H229" s="84"/>
      <c r="I229" s="86">
        <f t="shared" si="9"/>
        <v>300</v>
      </c>
      <c r="J229" s="86">
        <v>50</v>
      </c>
      <c r="K229" s="86">
        <v>250</v>
      </c>
      <c r="L229" s="84"/>
      <c r="M229" s="90" t="s">
        <v>39</v>
      </c>
      <c r="N229" s="88">
        <v>44075</v>
      </c>
      <c r="O229" s="89">
        <v>4</v>
      </c>
      <c r="Q229" s="2">
        <v>44075</v>
      </c>
    </row>
    <row r="230" spans="1:17" s="1" customFormat="1" ht="37.5">
      <c r="A230" s="73">
        <v>223</v>
      </c>
      <c r="B230" s="84" t="s">
        <v>408</v>
      </c>
      <c r="C230" s="84" t="s">
        <v>383</v>
      </c>
      <c r="D230" s="84" t="s">
        <v>365</v>
      </c>
      <c r="E230" s="95" t="s">
        <v>384</v>
      </c>
      <c r="F230" s="84" t="s">
        <v>26</v>
      </c>
      <c r="G230" s="84">
        <v>300</v>
      </c>
      <c r="H230" s="84"/>
      <c r="I230" s="86">
        <f t="shared" si="9"/>
        <v>300</v>
      </c>
      <c r="J230" s="86">
        <v>50</v>
      </c>
      <c r="K230" s="86">
        <v>250</v>
      </c>
      <c r="L230" s="84"/>
      <c r="M230" s="90" t="s">
        <v>39</v>
      </c>
      <c r="N230" s="88">
        <v>44075</v>
      </c>
      <c r="O230" s="89">
        <v>4</v>
      </c>
      <c r="Q230" s="2">
        <v>44075</v>
      </c>
    </row>
    <row r="231" spans="1:17" s="1" customFormat="1" ht="37.5" customHeight="1">
      <c r="A231" s="73">
        <v>224</v>
      </c>
      <c r="B231" s="84" t="s">
        <v>409</v>
      </c>
      <c r="C231" s="90" t="s">
        <v>404</v>
      </c>
      <c r="D231" s="84" t="s">
        <v>365</v>
      </c>
      <c r="E231" s="95" t="s">
        <v>390</v>
      </c>
      <c r="F231" s="90" t="s">
        <v>375</v>
      </c>
      <c r="G231" s="84">
        <v>8</v>
      </c>
      <c r="H231" s="84"/>
      <c r="I231" s="86">
        <f t="shared" si="9"/>
        <v>120</v>
      </c>
      <c r="J231" s="86">
        <v>30</v>
      </c>
      <c r="K231" s="86">
        <v>90</v>
      </c>
      <c r="L231" s="84"/>
      <c r="M231" s="90" t="s">
        <v>39</v>
      </c>
      <c r="N231" s="88">
        <v>44075</v>
      </c>
      <c r="O231" s="89">
        <v>2</v>
      </c>
      <c r="Q231" s="2">
        <v>44075</v>
      </c>
    </row>
    <row r="232" spans="1:17" s="1" customFormat="1" ht="37.5" customHeight="1">
      <c r="A232" s="73">
        <v>225</v>
      </c>
      <c r="B232" s="84" t="s">
        <v>410</v>
      </c>
      <c r="C232" s="84" t="s">
        <v>380</v>
      </c>
      <c r="D232" s="84" t="s">
        <v>365</v>
      </c>
      <c r="E232" s="84" t="s">
        <v>381</v>
      </c>
      <c r="F232" s="84" t="s">
        <v>375</v>
      </c>
      <c r="G232" s="84">
        <v>2</v>
      </c>
      <c r="H232" s="84"/>
      <c r="I232" s="86">
        <f t="shared" si="9"/>
        <v>9800</v>
      </c>
      <c r="J232" s="86">
        <v>1600</v>
      </c>
      <c r="K232" s="86">
        <v>8200</v>
      </c>
      <c r="L232" s="84"/>
      <c r="M232" s="94" t="s">
        <v>108</v>
      </c>
      <c r="N232" s="88">
        <v>44075</v>
      </c>
      <c r="O232" s="89">
        <v>20</v>
      </c>
      <c r="P232" s="1" t="s">
        <v>411</v>
      </c>
      <c r="Q232" s="2">
        <v>44075</v>
      </c>
    </row>
    <row r="233" spans="1:17" s="1" customFormat="1" ht="39" customHeight="1">
      <c r="A233" s="73">
        <v>226</v>
      </c>
      <c r="B233" s="100" t="s">
        <v>412</v>
      </c>
      <c r="C233" s="90" t="s">
        <v>404</v>
      </c>
      <c r="D233" s="84" t="s">
        <v>365</v>
      </c>
      <c r="E233" s="95" t="s">
        <v>390</v>
      </c>
      <c r="F233" s="90" t="s">
        <v>375</v>
      </c>
      <c r="G233" s="90">
        <v>100</v>
      </c>
      <c r="H233" s="84"/>
      <c r="I233" s="86">
        <f t="shared" si="9"/>
        <v>9335</v>
      </c>
      <c r="J233" s="86">
        <v>2335</v>
      </c>
      <c r="K233" s="86">
        <v>7000</v>
      </c>
      <c r="L233" s="86"/>
      <c r="M233" s="90" t="s">
        <v>39</v>
      </c>
      <c r="N233" s="88">
        <v>44075</v>
      </c>
      <c r="O233" s="89">
        <v>20</v>
      </c>
      <c r="P233" s="1" t="s">
        <v>377</v>
      </c>
      <c r="Q233" s="2">
        <v>44075</v>
      </c>
    </row>
    <row r="234" spans="1:17" s="1" customFormat="1" ht="39" customHeight="1">
      <c r="A234" s="73">
        <v>227</v>
      </c>
      <c r="B234" s="100" t="s">
        <v>55</v>
      </c>
      <c r="C234" s="84" t="s">
        <v>413</v>
      </c>
      <c r="D234" s="84" t="s">
        <v>365</v>
      </c>
      <c r="E234" s="95" t="s">
        <v>390</v>
      </c>
      <c r="F234" s="90" t="s">
        <v>375</v>
      </c>
      <c r="G234" s="90">
        <v>200</v>
      </c>
      <c r="H234" s="84"/>
      <c r="I234" s="86">
        <f t="shared" si="9"/>
        <v>300</v>
      </c>
      <c r="J234" s="86">
        <v>200</v>
      </c>
      <c r="K234" s="86">
        <v>100</v>
      </c>
      <c r="L234" s="86"/>
      <c r="M234" s="90" t="s">
        <v>414</v>
      </c>
      <c r="N234" s="88">
        <v>44166</v>
      </c>
      <c r="O234" s="89">
        <v>20</v>
      </c>
      <c r="Q234" s="2">
        <v>44166</v>
      </c>
    </row>
    <row r="235" spans="1:17" s="1" customFormat="1" ht="39" customHeight="1">
      <c r="A235" s="73">
        <v>228</v>
      </c>
      <c r="B235" s="100" t="s">
        <v>55</v>
      </c>
      <c r="C235" s="90" t="s">
        <v>404</v>
      </c>
      <c r="D235" s="84" t="s">
        <v>365</v>
      </c>
      <c r="E235" s="95" t="s">
        <v>390</v>
      </c>
      <c r="F235" s="90" t="s">
        <v>375</v>
      </c>
      <c r="G235" s="90">
        <v>500</v>
      </c>
      <c r="H235" s="84"/>
      <c r="I235" s="86">
        <f t="shared" si="9"/>
        <v>46675</v>
      </c>
      <c r="J235" s="86">
        <f>+J233*5</f>
        <v>11675</v>
      </c>
      <c r="K235" s="86">
        <f>+K233*5</f>
        <v>35000</v>
      </c>
      <c r="L235" s="86"/>
      <c r="M235" s="90" t="s">
        <v>414</v>
      </c>
      <c r="N235" s="88">
        <v>44166</v>
      </c>
      <c r="O235" s="89">
        <v>100</v>
      </c>
      <c r="Q235" s="2">
        <v>44166</v>
      </c>
    </row>
    <row r="236" spans="1:17" s="1" customFormat="1" ht="39" customHeight="1">
      <c r="A236" s="73">
        <v>229</v>
      </c>
      <c r="B236" s="100" t="s">
        <v>55</v>
      </c>
      <c r="C236" s="84" t="s">
        <v>380</v>
      </c>
      <c r="D236" s="84" t="s">
        <v>365</v>
      </c>
      <c r="E236" s="84" t="s">
        <v>415</v>
      </c>
      <c r="F236" s="84" t="s">
        <v>375</v>
      </c>
      <c r="G236" s="84">
        <v>10</v>
      </c>
      <c r="H236" s="84"/>
      <c r="I236" s="86">
        <f t="shared" si="9"/>
        <v>40000</v>
      </c>
      <c r="J236" s="86">
        <v>15000</v>
      </c>
      <c r="K236" s="86">
        <v>25000</v>
      </c>
      <c r="L236" s="86"/>
      <c r="M236" s="90" t="s">
        <v>414</v>
      </c>
      <c r="N236" s="88">
        <v>44166</v>
      </c>
      <c r="O236" s="89">
        <v>120</v>
      </c>
      <c r="Q236" s="2">
        <v>44166</v>
      </c>
    </row>
    <row r="237" spans="1:17" s="1" customFormat="1" ht="39" customHeight="1">
      <c r="A237" s="73">
        <v>230</v>
      </c>
      <c r="B237" s="100" t="s">
        <v>55</v>
      </c>
      <c r="C237" s="84" t="s">
        <v>416</v>
      </c>
      <c r="D237" s="84" t="s">
        <v>365</v>
      </c>
      <c r="E237" s="85" t="s">
        <v>366</v>
      </c>
      <c r="F237" s="84" t="s">
        <v>88</v>
      </c>
      <c r="G237" s="84">
        <v>800</v>
      </c>
      <c r="H237" s="84"/>
      <c r="I237" s="86">
        <f t="shared" si="9"/>
        <v>22500</v>
      </c>
      <c r="J237" s="86">
        <v>2000</v>
      </c>
      <c r="K237" s="86">
        <f>+K223*5</f>
        <v>20500</v>
      </c>
      <c r="L237" s="86"/>
      <c r="M237" s="90" t="s">
        <v>414</v>
      </c>
      <c r="N237" s="88">
        <v>44166</v>
      </c>
      <c r="O237" s="89">
        <v>150</v>
      </c>
      <c r="Q237" s="2">
        <v>44166</v>
      </c>
    </row>
    <row r="238" spans="1:17" s="1" customFormat="1" ht="39" customHeight="1">
      <c r="A238" s="73">
        <v>231</v>
      </c>
      <c r="B238" s="100" t="s">
        <v>55</v>
      </c>
      <c r="C238" s="84" t="s">
        <v>417</v>
      </c>
      <c r="D238" s="84" t="s">
        <v>365</v>
      </c>
      <c r="E238" s="85" t="s">
        <v>366</v>
      </c>
      <c r="F238" s="84" t="s">
        <v>88</v>
      </c>
      <c r="G238" s="84">
        <v>500</v>
      </c>
      <c r="H238" s="84"/>
      <c r="I238" s="86">
        <f t="shared" si="9"/>
        <v>28500</v>
      </c>
      <c r="J238" s="86">
        <v>3000</v>
      </c>
      <c r="K238" s="86">
        <v>25500</v>
      </c>
      <c r="L238" s="86"/>
      <c r="M238" s="90" t="s">
        <v>414</v>
      </c>
      <c r="N238" s="88">
        <v>44166</v>
      </c>
      <c r="O238" s="89">
        <v>150</v>
      </c>
      <c r="Q238" s="2">
        <v>44166</v>
      </c>
    </row>
    <row r="239" spans="1:17" s="1" customFormat="1" ht="39" customHeight="1">
      <c r="A239" s="73">
        <v>232</v>
      </c>
      <c r="B239" s="90" t="s">
        <v>418</v>
      </c>
      <c r="C239" s="90" t="s">
        <v>399</v>
      </c>
      <c r="D239" s="84" t="s">
        <v>365</v>
      </c>
      <c r="E239" s="90" t="s">
        <v>400</v>
      </c>
      <c r="F239" s="90" t="s">
        <v>401</v>
      </c>
      <c r="G239" s="90">
        <v>70</v>
      </c>
      <c r="H239" s="84"/>
      <c r="I239" s="86">
        <f t="shared" ref="I239:I256" si="10">+J239+K239+L239*8</f>
        <v>60</v>
      </c>
      <c r="J239" s="87">
        <v>30</v>
      </c>
      <c r="K239" s="96">
        <v>30</v>
      </c>
      <c r="L239" s="97"/>
      <c r="M239" s="5" t="s">
        <v>49</v>
      </c>
      <c r="N239" s="98">
        <v>44317</v>
      </c>
      <c r="O239" s="99">
        <v>3</v>
      </c>
      <c r="Q239" s="3">
        <v>44317</v>
      </c>
    </row>
    <row r="240" spans="1:17" s="1" customFormat="1" ht="75" customHeight="1">
      <c r="A240" s="73">
        <v>233</v>
      </c>
      <c r="B240" s="84" t="s">
        <v>419</v>
      </c>
      <c r="C240" s="84" t="s">
        <v>373</v>
      </c>
      <c r="D240" s="84" t="s">
        <v>365</v>
      </c>
      <c r="E240" s="31" t="s">
        <v>374</v>
      </c>
      <c r="F240" s="84" t="s">
        <v>375</v>
      </c>
      <c r="G240" s="84">
        <v>3</v>
      </c>
      <c r="H240" s="84"/>
      <c r="I240" s="86">
        <f t="shared" si="10"/>
        <v>70</v>
      </c>
      <c r="J240" s="86">
        <v>50</v>
      </c>
      <c r="K240" s="86">
        <v>20</v>
      </c>
      <c r="L240" s="84"/>
      <c r="M240" s="84" t="s">
        <v>159</v>
      </c>
      <c r="N240" s="88">
        <v>44317</v>
      </c>
      <c r="O240" s="89">
        <v>2</v>
      </c>
      <c r="Q240" s="2">
        <v>44317</v>
      </c>
    </row>
    <row r="241" spans="1:17" s="1" customFormat="1" ht="75" customHeight="1">
      <c r="A241" s="73">
        <v>234</v>
      </c>
      <c r="B241" s="84" t="s">
        <v>420</v>
      </c>
      <c r="C241" s="84" t="s">
        <v>373</v>
      </c>
      <c r="D241" s="84" t="s">
        <v>365</v>
      </c>
      <c r="E241" s="31" t="s">
        <v>374</v>
      </c>
      <c r="F241" s="84" t="s">
        <v>375</v>
      </c>
      <c r="G241" s="84">
        <v>8</v>
      </c>
      <c r="H241" s="84"/>
      <c r="I241" s="86">
        <f t="shared" si="10"/>
        <v>100</v>
      </c>
      <c r="J241" s="86">
        <v>50</v>
      </c>
      <c r="K241" s="86">
        <v>50</v>
      </c>
      <c r="L241" s="84"/>
      <c r="M241" s="84" t="s">
        <v>159</v>
      </c>
      <c r="N241" s="88">
        <v>44317</v>
      </c>
      <c r="O241" s="89">
        <v>2</v>
      </c>
      <c r="Q241" s="2">
        <v>44317</v>
      </c>
    </row>
    <row r="242" spans="1:17" s="1" customFormat="1" ht="32.25" customHeight="1">
      <c r="A242" s="73">
        <v>235</v>
      </c>
      <c r="B242" s="90" t="s">
        <v>421</v>
      </c>
      <c r="C242" s="84" t="s">
        <v>369</v>
      </c>
      <c r="D242" s="84" t="s">
        <v>365</v>
      </c>
      <c r="E242" s="85" t="s">
        <v>370</v>
      </c>
      <c r="F242" s="84" t="s">
        <v>371</v>
      </c>
      <c r="G242" s="84">
        <v>15</v>
      </c>
      <c r="H242" s="84"/>
      <c r="I242" s="86">
        <f t="shared" si="10"/>
        <v>200</v>
      </c>
      <c r="J242" s="86">
        <v>80</v>
      </c>
      <c r="K242" s="86">
        <v>120</v>
      </c>
      <c r="L242" s="91"/>
      <c r="M242" s="5" t="s">
        <v>27</v>
      </c>
      <c r="N242" s="88">
        <v>44348</v>
      </c>
      <c r="O242" s="89">
        <v>3</v>
      </c>
      <c r="Q242" s="2">
        <v>44348</v>
      </c>
    </row>
    <row r="243" spans="1:17" s="1" customFormat="1" ht="37.5">
      <c r="A243" s="73">
        <v>236</v>
      </c>
      <c r="B243" s="100" t="s">
        <v>42</v>
      </c>
      <c r="C243" s="90" t="s">
        <v>404</v>
      </c>
      <c r="D243" s="84" t="s">
        <v>365</v>
      </c>
      <c r="E243" s="95" t="s">
        <v>390</v>
      </c>
      <c r="F243" s="90" t="s">
        <v>375</v>
      </c>
      <c r="G243" s="84">
        <v>300</v>
      </c>
      <c r="H243" s="84"/>
      <c r="I243" s="86">
        <f t="shared" si="10"/>
        <v>28000</v>
      </c>
      <c r="J243" s="86">
        <v>8000</v>
      </c>
      <c r="K243" s="86">
        <v>20000</v>
      </c>
      <c r="L243" s="84"/>
      <c r="M243" s="5" t="s">
        <v>33</v>
      </c>
      <c r="N243" s="88">
        <v>44440</v>
      </c>
      <c r="O243" s="89">
        <v>10</v>
      </c>
      <c r="P243" s="1" t="s">
        <v>377</v>
      </c>
      <c r="Q243" s="2">
        <v>44440</v>
      </c>
    </row>
    <row r="244" spans="1:17" s="1" customFormat="1" ht="37.5">
      <c r="A244" s="73">
        <v>237</v>
      </c>
      <c r="B244" s="84" t="s">
        <v>422</v>
      </c>
      <c r="C244" s="90" t="s">
        <v>404</v>
      </c>
      <c r="D244" s="84" t="s">
        <v>365</v>
      </c>
      <c r="E244" s="95" t="s">
        <v>390</v>
      </c>
      <c r="F244" s="90" t="s">
        <v>375</v>
      </c>
      <c r="G244" s="84">
        <v>6</v>
      </c>
      <c r="H244" s="84"/>
      <c r="I244" s="86">
        <f t="shared" si="10"/>
        <v>100</v>
      </c>
      <c r="J244" s="86">
        <v>30</v>
      </c>
      <c r="K244" s="86">
        <v>70</v>
      </c>
      <c r="L244" s="84"/>
      <c r="M244" s="90" t="s">
        <v>39</v>
      </c>
      <c r="N244" s="88">
        <v>44440</v>
      </c>
      <c r="O244" s="89">
        <v>2</v>
      </c>
      <c r="Q244" s="2">
        <v>44440</v>
      </c>
    </row>
    <row r="245" spans="1:17" s="1" customFormat="1" ht="32.25" customHeight="1">
      <c r="A245" s="73">
        <v>238</v>
      </c>
      <c r="B245" s="84" t="s">
        <v>423</v>
      </c>
      <c r="C245" s="84" t="s">
        <v>380</v>
      </c>
      <c r="D245" s="84" t="s">
        <v>365</v>
      </c>
      <c r="E245" s="84" t="s">
        <v>381</v>
      </c>
      <c r="F245" s="84" t="s">
        <v>375</v>
      </c>
      <c r="G245" s="84">
        <v>9</v>
      </c>
      <c r="H245" s="84"/>
      <c r="I245" s="86">
        <f t="shared" si="10"/>
        <v>36600</v>
      </c>
      <c r="J245" s="86">
        <v>12000</v>
      </c>
      <c r="K245" s="86">
        <v>24600</v>
      </c>
      <c r="L245" s="84"/>
      <c r="M245" s="90" t="s">
        <v>39</v>
      </c>
      <c r="N245" s="88">
        <v>44440</v>
      </c>
      <c r="O245" s="89">
        <v>90</v>
      </c>
      <c r="P245" s="1" t="s">
        <v>377</v>
      </c>
      <c r="Q245" s="2">
        <v>44440</v>
      </c>
    </row>
    <row r="246" spans="1:17" s="1" customFormat="1" ht="32.25" customHeight="1">
      <c r="A246" s="73">
        <v>239</v>
      </c>
      <c r="B246" s="84" t="s">
        <v>424</v>
      </c>
      <c r="C246" s="90" t="s">
        <v>389</v>
      </c>
      <c r="D246" s="84" t="s">
        <v>365</v>
      </c>
      <c r="E246" s="95" t="s">
        <v>390</v>
      </c>
      <c r="F246" s="90" t="s">
        <v>375</v>
      </c>
      <c r="G246" s="84">
        <v>100</v>
      </c>
      <c r="H246" s="84"/>
      <c r="I246" s="86">
        <f t="shared" si="10"/>
        <v>1500</v>
      </c>
      <c r="J246" s="86">
        <v>1500</v>
      </c>
      <c r="K246" s="86"/>
      <c r="L246" s="84"/>
      <c r="M246" s="84" t="s">
        <v>159</v>
      </c>
      <c r="N246" s="88">
        <v>44440</v>
      </c>
      <c r="O246" s="89">
        <v>30</v>
      </c>
      <c r="P246" s="1" t="s">
        <v>377</v>
      </c>
      <c r="Q246" s="2">
        <v>44440</v>
      </c>
    </row>
    <row r="247" spans="1:17" s="1" customFormat="1" ht="37.5">
      <c r="A247" s="73">
        <v>240</v>
      </c>
      <c r="B247" s="84" t="s">
        <v>425</v>
      </c>
      <c r="C247" s="84" t="s">
        <v>426</v>
      </c>
      <c r="D247" s="84" t="s">
        <v>365</v>
      </c>
      <c r="E247" s="84" t="s">
        <v>427</v>
      </c>
      <c r="F247" s="90" t="s">
        <v>375</v>
      </c>
      <c r="G247" s="84">
        <v>20</v>
      </c>
      <c r="H247" s="84"/>
      <c r="I247" s="86">
        <f t="shared" si="10"/>
        <v>90</v>
      </c>
      <c r="J247" s="86">
        <v>90</v>
      </c>
      <c r="K247" s="86"/>
      <c r="L247" s="84"/>
      <c r="M247" s="5" t="s">
        <v>36</v>
      </c>
      <c r="N247" s="88">
        <v>44440</v>
      </c>
      <c r="O247" s="89">
        <v>4</v>
      </c>
      <c r="P247" s="1" t="s">
        <v>377</v>
      </c>
      <c r="Q247" s="2">
        <v>44440</v>
      </c>
    </row>
    <row r="248" spans="1:17" s="1" customFormat="1" ht="37.5">
      <c r="A248" s="73">
        <v>241</v>
      </c>
      <c r="B248" s="84" t="s">
        <v>425</v>
      </c>
      <c r="C248" s="84" t="s">
        <v>428</v>
      </c>
      <c r="D248" s="84" t="s">
        <v>365</v>
      </c>
      <c r="E248" s="84" t="s">
        <v>429</v>
      </c>
      <c r="F248" s="90" t="s">
        <v>375</v>
      </c>
      <c r="G248" s="84">
        <v>7</v>
      </c>
      <c r="H248" s="84"/>
      <c r="I248" s="86">
        <f t="shared" si="10"/>
        <v>62</v>
      </c>
      <c r="J248" s="86">
        <v>62</v>
      </c>
      <c r="K248" s="86"/>
      <c r="L248" s="84"/>
      <c r="M248" s="5" t="s">
        <v>36</v>
      </c>
      <c r="N248" s="88">
        <v>44440</v>
      </c>
      <c r="O248" s="89">
        <v>4</v>
      </c>
      <c r="P248" s="1" t="s">
        <v>377</v>
      </c>
      <c r="Q248" s="2">
        <v>44440</v>
      </c>
    </row>
    <row r="249" spans="1:17" s="1" customFormat="1" ht="75" customHeight="1">
      <c r="A249" s="73">
        <v>242</v>
      </c>
      <c r="B249" s="90" t="s">
        <v>430</v>
      </c>
      <c r="C249" s="84" t="s">
        <v>369</v>
      </c>
      <c r="D249" s="84" t="s">
        <v>365</v>
      </c>
      <c r="E249" s="85" t="s">
        <v>370</v>
      </c>
      <c r="F249" s="84" t="s">
        <v>371</v>
      </c>
      <c r="G249" s="84">
        <v>10</v>
      </c>
      <c r="H249" s="84"/>
      <c r="I249" s="86">
        <f t="shared" si="10"/>
        <v>200</v>
      </c>
      <c r="J249" s="87">
        <v>60</v>
      </c>
      <c r="K249" s="86">
        <v>140</v>
      </c>
      <c r="L249" s="86"/>
      <c r="M249" s="5" t="s">
        <v>27</v>
      </c>
      <c r="N249" s="88">
        <v>44470</v>
      </c>
      <c r="O249" s="89">
        <v>2</v>
      </c>
      <c r="Q249" s="2">
        <v>44470</v>
      </c>
    </row>
    <row r="250" spans="1:17" s="1" customFormat="1" ht="37.5">
      <c r="A250" s="73">
        <v>243</v>
      </c>
      <c r="B250" s="100" t="s">
        <v>55</v>
      </c>
      <c r="C250" s="84" t="s">
        <v>413</v>
      </c>
      <c r="D250" s="84" t="s">
        <v>365</v>
      </c>
      <c r="E250" s="95" t="s">
        <v>390</v>
      </c>
      <c r="F250" s="90" t="s">
        <v>375</v>
      </c>
      <c r="G250" s="90">
        <v>100</v>
      </c>
      <c r="H250" s="84"/>
      <c r="I250" s="86">
        <f t="shared" si="10"/>
        <v>300</v>
      </c>
      <c r="J250" s="86">
        <v>200</v>
      </c>
      <c r="K250" s="86">
        <v>100</v>
      </c>
      <c r="L250" s="86"/>
      <c r="M250" s="90" t="s">
        <v>414</v>
      </c>
      <c r="N250" s="88">
        <v>44531</v>
      </c>
      <c r="O250" s="89">
        <v>20</v>
      </c>
      <c r="Q250" s="2">
        <v>44531</v>
      </c>
    </row>
    <row r="251" spans="1:17" s="1" customFormat="1" ht="37.5">
      <c r="A251" s="73">
        <v>244</v>
      </c>
      <c r="B251" s="100" t="s">
        <v>55</v>
      </c>
      <c r="C251" s="90" t="s">
        <v>404</v>
      </c>
      <c r="D251" s="84" t="s">
        <v>365</v>
      </c>
      <c r="E251" s="95" t="s">
        <v>390</v>
      </c>
      <c r="F251" s="90" t="s">
        <v>375</v>
      </c>
      <c r="G251" s="90">
        <v>800</v>
      </c>
      <c r="H251" s="84"/>
      <c r="I251" s="86">
        <f t="shared" si="10"/>
        <v>50500</v>
      </c>
      <c r="J251" s="86">
        <v>15500</v>
      </c>
      <c r="K251" s="86">
        <v>35000</v>
      </c>
      <c r="L251" s="86"/>
      <c r="M251" s="90" t="s">
        <v>414</v>
      </c>
      <c r="N251" s="88">
        <v>44531</v>
      </c>
      <c r="O251" s="89">
        <v>100</v>
      </c>
      <c r="Q251" s="2">
        <v>44531</v>
      </c>
    </row>
    <row r="252" spans="1:17" s="1" customFormat="1" ht="56.25" customHeight="1">
      <c r="A252" s="73">
        <v>245</v>
      </c>
      <c r="B252" s="100" t="s">
        <v>55</v>
      </c>
      <c r="C252" s="84" t="s">
        <v>380</v>
      </c>
      <c r="D252" s="84" t="s">
        <v>365</v>
      </c>
      <c r="E252" s="84" t="s">
        <v>415</v>
      </c>
      <c r="F252" s="84" t="s">
        <v>375</v>
      </c>
      <c r="G252" s="84">
        <v>10</v>
      </c>
      <c r="H252" s="84"/>
      <c r="I252" s="86">
        <f t="shared" si="10"/>
        <v>42000</v>
      </c>
      <c r="J252" s="86">
        <v>16000</v>
      </c>
      <c r="K252" s="86">
        <v>26000</v>
      </c>
      <c r="L252" s="86"/>
      <c r="M252" s="90" t="s">
        <v>414</v>
      </c>
      <c r="N252" s="88">
        <v>44531</v>
      </c>
      <c r="O252" s="89">
        <v>120</v>
      </c>
      <c r="Q252" s="2">
        <v>44531</v>
      </c>
    </row>
    <row r="253" spans="1:17" s="1" customFormat="1" ht="56.25" customHeight="1">
      <c r="A253" s="73">
        <v>246</v>
      </c>
      <c r="B253" s="100" t="s">
        <v>55</v>
      </c>
      <c r="C253" s="84" t="s">
        <v>416</v>
      </c>
      <c r="D253" s="84" t="s">
        <v>365</v>
      </c>
      <c r="E253" s="85" t="s">
        <v>366</v>
      </c>
      <c r="F253" s="84" t="s">
        <v>88</v>
      </c>
      <c r="G253" s="84">
        <v>800</v>
      </c>
      <c r="H253" s="84"/>
      <c r="I253" s="86">
        <f t="shared" si="10"/>
        <v>23600</v>
      </c>
      <c r="J253" s="86">
        <v>2100</v>
      </c>
      <c r="K253" s="86">
        <v>21500</v>
      </c>
      <c r="L253" s="86"/>
      <c r="M253" s="90" t="s">
        <v>414</v>
      </c>
      <c r="N253" s="88">
        <v>44531</v>
      </c>
      <c r="O253" s="89">
        <v>150</v>
      </c>
      <c r="Q253" s="2">
        <v>44531</v>
      </c>
    </row>
    <row r="254" spans="1:17" s="1" customFormat="1" ht="56.25" customHeight="1">
      <c r="A254" s="73">
        <v>247</v>
      </c>
      <c r="B254" s="100" t="s">
        <v>55</v>
      </c>
      <c r="C254" s="84" t="s">
        <v>417</v>
      </c>
      <c r="D254" s="84" t="s">
        <v>365</v>
      </c>
      <c r="E254" s="85" t="s">
        <v>366</v>
      </c>
      <c r="F254" s="84" t="s">
        <v>88</v>
      </c>
      <c r="G254" s="84">
        <v>500</v>
      </c>
      <c r="H254" s="84"/>
      <c r="I254" s="86">
        <f t="shared" si="10"/>
        <v>30600</v>
      </c>
      <c r="J254" s="86">
        <v>3100</v>
      </c>
      <c r="K254" s="86">
        <v>27500</v>
      </c>
      <c r="L254" s="86"/>
      <c r="M254" s="90" t="s">
        <v>414</v>
      </c>
      <c r="N254" s="88">
        <v>44531</v>
      </c>
      <c r="O254" s="89">
        <v>150</v>
      </c>
      <c r="Q254" s="2">
        <v>44531</v>
      </c>
    </row>
    <row r="255" spans="1:17" s="1" customFormat="1" ht="88.5" customHeight="1">
      <c r="A255" s="73">
        <v>248</v>
      </c>
      <c r="B255" s="100" t="s">
        <v>55</v>
      </c>
      <c r="C255" s="84" t="s">
        <v>431</v>
      </c>
      <c r="D255" s="84" t="s">
        <v>365</v>
      </c>
      <c r="E255" s="85" t="s">
        <v>370</v>
      </c>
      <c r="F255" s="84" t="s">
        <v>371</v>
      </c>
      <c r="G255" s="84">
        <v>1000</v>
      </c>
      <c r="H255" s="84"/>
      <c r="I255" s="86">
        <f t="shared" si="10"/>
        <v>28000</v>
      </c>
      <c r="J255" s="86">
        <v>12500</v>
      </c>
      <c r="K255" s="86">
        <v>15500</v>
      </c>
      <c r="L255" s="91"/>
      <c r="M255" s="90" t="s">
        <v>414</v>
      </c>
      <c r="N255" s="88">
        <v>44531</v>
      </c>
      <c r="O255" s="89">
        <v>30</v>
      </c>
      <c r="P255" s="1">
        <f>+G255*25</f>
        <v>25000</v>
      </c>
      <c r="Q255" s="2">
        <v>44531</v>
      </c>
    </row>
    <row r="256" spans="1:17" s="1" customFormat="1" ht="47.25" customHeight="1">
      <c r="A256" s="73">
        <v>249</v>
      </c>
      <c r="B256" s="100" t="s">
        <v>55</v>
      </c>
      <c r="C256" s="84" t="s">
        <v>432</v>
      </c>
      <c r="D256" s="84" t="s">
        <v>365</v>
      </c>
      <c r="E256" s="85" t="s">
        <v>433</v>
      </c>
      <c r="F256" s="84" t="s">
        <v>371</v>
      </c>
      <c r="G256" s="84">
        <v>1500</v>
      </c>
      <c r="H256" s="84"/>
      <c r="I256" s="86">
        <f t="shared" si="10"/>
        <v>1500</v>
      </c>
      <c r="J256" s="86">
        <v>500</v>
      </c>
      <c r="K256" s="86">
        <v>1000</v>
      </c>
      <c r="L256" s="91"/>
      <c r="M256" s="90" t="s">
        <v>414</v>
      </c>
      <c r="N256" s="88">
        <v>44531</v>
      </c>
      <c r="O256" s="89">
        <v>10</v>
      </c>
      <c r="P256" s="1">
        <f>+G256*0.8</f>
        <v>1200</v>
      </c>
      <c r="Q256" s="2">
        <v>44531</v>
      </c>
    </row>
    <row r="257" spans="1:17" s="1" customFormat="1" ht="39" customHeight="1" thickBot="1">
      <c r="A257" s="101">
        <v>250</v>
      </c>
      <c r="B257" s="102" t="s">
        <v>55</v>
      </c>
      <c r="C257" s="103" t="s">
        <v>434</v>
      </c>
      <c r="D257" s="103" t="s">
        <v>365</v>
      </c>
      <c r="E257" s="103" t="s">
        <v>435</v>
      </c>
      <c r="F257" s="103" t="s">
        <v>16</v>
      </c>
      <c r="G257" s="103">
        <v>1500</v>
      </c>
      <c r="H257" s="103"/>
      <c r="I257" s="103">
        <f>+J257+K257</f>
        <v>1000000</v>
      </c>
      <c r="J257" s="103">
        <v>200000</v>
      </c>
      <c r="K257" s="103">
        <v>800000</v>
      </c>
      <c r="L257" s="103"/>
      <c r="M257" s="104" t="s">
        <v>414</v>
      </c>
      <c r="N257" s="105">
        <v>44531</v>
      </c>
      <c r="O257" s="106">
        <v>1000</v>
      </c>
      <c r="Q257" s="2">
        <v>44531</v>
      </c>
    </row>
  </sheetData>
  <mergeCells count="15">
    <mergeCell ref="A1:O1"/>
    <mergeCell ref="A5:O5"/>
    <mergeCell ref="A85:O85"/>
    <mergeCell ref="A206:O206"/>
    <mergeCell ref="F3:H3"/>
    <mergeCell ref="J3:L3"/>
    <mergeCell ref="M3:M4"/>
    <mergeCell ref="N3:N4"/>
    <mergeCell ref="O3:O4"/>
    <mergeCell ref="I3:I4"/>
    <mergeCell ref="E3:E4"/>
    <mergeCell ref="C3:C4"/>
    <mergeCell ref="B3:B4"/>
    <mergeCell ref="A3:A4"/>
    <mergeCell ref="M2:O2"/>
  </mergeCells>
  <conditionalFormatting sqref="D76:D84 B72:L72 D48:D67 B73:E73 D72:E75 J47:K51 G47:H51 J56:K56 G56:H56 J59:K59 G59:H61 C57:E58 C62:E62 B63:E71 B59:E61 B47:E56 F61:F66 E47:E67 O72 B76:B84">
    <cfRule type="cellIs" dxfId="10" priority="9" stopIfTrue="1" operator="lessThan">
      <formula>0.0009999</formula>
    </cfRule>
  </conditionalFormatting>
  <conditionalFormatting sqref="B245:B246 B242">
    <cfRule type="expression" dxfId="9" priority="3" stopIfTrue="1">
      <formula>AND(COUNTIF($C$38:$C$40, B242)+COUNTIF($E$38:$G$40, B242)+COUNTIF($D$40:$D$40, B242)&gt;1,NOT(ISBLANK(B242)))</formula>
    </cfRule>
  </conditionalFormatting>
  <conditionalFormatting sqref="B228 B231">
    <cfRule type="expression" dxfId="8" priority="2" stopIfTrue="1">
      <formula>AND(COUNTIF($C$32:$C$39, B228)+COUNTIF($E$32:$G$39, B228)+COUNTIF($D$39:$D$39, B228)&gt;1,NOT(ISBLANK(B228)))</formula>
    </cfRule>
  </conditionalFormatting>
  <printOptions horizontalCentered="1"/>
  <pageMargins left="0" right="0" top="0" bottom="0" header="0" footer="0"/>
  <pageSetup paperSize="9" scale="50" orientation="landscape" horizontalDpi="180" verticalDpi="18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01"/>
  <sheetViews>
    <sheetView zoomScale="55" zoomScaleNormal="55" workbookViewId="0">
      <selection activeCell="A6" sqref="A6"/>
    </sheetView>
  </sheetViews>
  <sheetFormatPr defaultRowHeight="15.75"/>
  <cols>
    <col min="1" max="1" width="8.5703125" style="165" customWidth="1"/>
    <col min="2" max="2" width="28.42578125" style="166" customWidth="1"/>
    <col min="3" max="3" width="53.7109375" style="107" customWidth="1"/>
    <col min="4" max="4" width="13.140625" style="107" customWidth="1"/>
    <col min="5" max="5" width="12.28515625" style="107" customWidth="1"/>
    <col min="6" max="6" width="18" style="107" bestFit="1" customWidth="1"/>
    <col min="7" max="7" width="17" style="107" customWidth="1"/>
    <col min="8" max="8" width="15.28515625" style="107" customWidth="1"/>
    <col min="9" max="9" width="14.7109375" style="107" customWidth="1"/>
    <col min="10" max="10" width="14.85546875" style="107" customWidth="1"/>
    <col min="11" max="11" width="20" style="107" customWidth="1"/>
    <col min="12" max="12" width="13.85546875" style="107" customWidth="1"/>
    <col min="13" max="13" width="12.7109375" style="107" customWidth="1"/>
    <col min="14" max="14" width="12.5703125" style="107" bestFit="1" customWidth="1"/>
    <col min="15" max="15" width="27.85546875" style="107" customWidth="1"/>
    <col min="16" max="16" width="29" style="107" customWidth="1"/>
    <col min="17" max="16384" width="9.140625" style="107"/>
  </cols>
  <sheetData>
    <row r="1" spans="1:15" ht="18.75">
      <c r="A1" s="288" t="s">
        <v>486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</row>
    <row r="2" spans="1:15" ht="19.5" customHeight="1">
      <c r="A2" s="289" t="s">
        <v>487</v>
      </c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</row>
    <row r="3" spans="1:15" ht="16.5" thickBot="1">
      <c r="A3" s="108"/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9" t="s">
        <v>0</v>
      </c>
    </row>
    <row r="4" spans="1:15" ht="29.25" customHeight="1" thickBot="1">
      <c r="A4" s="290" t="s">
        <v>1</v>
      </c>
      <c r="B4" s="291" t="s">
        <v>2</v>
      </c>
      <c r="C4" s="290" t="s">
        <v>3</v>
      </c>
      <c r="D4" s="291" t="s">
        <v>488</v>
      </c>
      <c r="E4" s="291"/>
      <c r="F4" s="291"/>
      <c r="G4" s="291" t="s">
        <v>4</v>
      </c>
      <c r="H4" s="291" t="s">
        <v>489</v>
      </c>
      <c r="I4" s="291"/>
      <c r="J4" s="291"/>
      <c r="K4" s="291" t="s">
        <v>5</v>
      </c>
      <c r="L4" s="291" t="s">
        <v>6</v>
      </c>
      <c r="M4" s="291" t="s">
        <v>7</v>
      </c>
    </row>
    <row r="5" spans="1:15" ht="48" thickBot="1">
      <c r="A5" s="290"/>
      <c r="B5" s="291"/>
      <c r="C5" s="290"/>
      <c r="D5" s="110" t="s">
        <v>8</v>
      </c>
      <c r="E5" s="110" t="s">
        <v>9</v>
      </c>
      <c r="F5" s="111" t="s">
        <v>10</v>
      </c>
      <c r="G5" s="291"/>
      <c r="H5" s="110" t="s">
        <v>11</v>
      </c>
      <c r="I5" s="110" t="s">
        <v>12</v>
      </c>
      <c r="J5" s="110" t="s">
        <v>13</v>
      </c>
      <c r="K5" s="291"/>
      <c r="L5" s="291"/>
      <c r="M5" s="291"/>
    </row>
    <row r="6" spans="1:15" ht="27" customHeight="1">
      <c r="A6" s="112">
        <f>+A8+A36+A46+A55+A78+A82+A86+A92</f>
        <v>79</v>
      </c>
      <c r="B6" s="292" t="s">
        <v>490</v>
      </c>
      <c r="C6" s="292"/>
      <c r="D6" s="113"/>
      <c r="E6" s="113"/>
      <c r="F6" s="114">
        <f>+F8+F36+F46+F55+F78+F82+F86+F92</f>
        <v>1840012</v>
      </c>
      <c r="G6" s="114">
        <f>+G8+G36+G46+G55+G78+G82+G86+G92</f>
        <v>1046964</v>
      </c>
      <c r="H6" s="114">
        <f>+H8+H36+H46+H55+H78+H82+H86+H92</f>
        <v>473765</v>
      </c>
      <c r="I6" s="114">
        <f>+I8+I36+I46+I55+I78+I82+I86+I92</f>
        <v>522089</v>
      </c>
      <c r="J6" s="114">
        <f>+J8+J36+J46+J55+J78+J82+J86+J92</f>
        <v>1200</v>
      </c>
      <c r="K6" s="114"/>
      <c r="L6" s="114"/>
      <c r="M6" s="115">
        <f>+M8+M36+M46+M55+M78+M82+M86+M92</f>
        <v>3541</v>
      </c>
    </row>
    <row r="7" spans="1:15">
      <c r="A7" s="285" t="s">
        <v>491</v>
      </c>
      <c r="B7" s="286"/>
      <c r="C7" s="286"/>
      <c r="D7" s="286"/>
      <c r="E7" s="286"/>
      <c r="F7" s="286"/>
      <c r="G7" s="286"/>
      <c r="H7" s="286"/>
      <c r="I7" s="286"/>
      <c r="J7" s="286"/>
      <c r="K7" s="286"/>
      <c r="L7" s="286"/>
      <c r="M7" s="287"/>
    </row>
    <row r="8" spans="1:15" ht="19.5" customHeight="1">
      <c r="A8" s="116">
        <v>26</v>
      </c>
      <c r="B8" s="117" t="s">
        <v>492</v>
      </c>
      <c r="C8" s="117"/>
      <c r="D8" s="117"/>
      <c r="E8" s="117"/>
      <c r="F8" s="118">
        <f>SUM(F9:F34)</f>
        <v>375050</v>
      </c>
      <c r="G8" s="118">
        <f t="shared" ref="G8:H8" si="0">SUM(G9:G34)</f>
        <v>162685</v>
      </c>
      <c r="H8" s="118">
        <f t="shared" si="0"/>
        <v>61350</v>
      </c>
      <c r="I8" s="118">
        <f>SUM(I9:I34)</f>
        <v>58835</v>
      </c>
      <c r="J8" s="118">
        <f>SUM(J9:J34)</f>
        <v>0</v>
      </c>
      <c r="K8" s="118"/>
      <c r="L8" s="118"/>
      <c r="M8" s="119">
        <f>SUM(M9:M34)</f>
        <v>883</v>
      </c>
    </row>
    <row r="9" spans="1:15" ht="31.5">
      <c r="A9" s="120">
        <v>1</v>
      </c>
      <c r="B9" s="121" t="s">
        <v>14</v>
      </c>
      <c r="C9" s="121" t="s">
        <v>15</v>
      </c>
      <c r="D9" s="121" t="s">
        <v>16</v>
      </c>
      <c r="E9" s="122">
        <v>1</v>
      </c>
      <c r="F9" s="123">
        <v>5000</v>
      </c>
      <c r="G9" s="123">
        <v>1000</v>
      </c>
      <c r="H9" s="123">
        <v>500</v>
      </c>
      <c r="I9" s="123">
        <v>500</v>
      </c>
      <c r="J9" s="124"/>
      <c r="K9" s="121" t="s">
        <v>17</v>
      </c>
      <c r="L9" s="125" t="s">
        <v>493</v>
      </c>
      <c r="M9" s="126">
        <v>20</v>
      </c>
    </row>
    <row r="10" spans="1:15" ht="31.5">
      <c r="A10" s="120">
        <v>2</v>
      </c>
      <c r="B10" s="121" t="s">
        <v>18</v>
      </c>
      <c r="C10" s="121" t="s">
        <v>19</v>
      </c>
      <c r="D10" s="121" t="s">
        <v>16</v>
      </c>
      <c r="E10" s="122">
        <v>15</v>
      </c>
      <c r="F10" s="123">
        <v>45000</v>
      </c>
      <c r="G10" s="123">
        <v>1500</v>
      </c>
      <c r="H10" s="123">
        <v>1000</v>
      </c>
      <c r="I10" s="123">
        <v>500</v>
      </c>
      <c r="J10" s="124"/>
      <c r="K10" s="121" t="s">
        <v>20</v>
      </c>
      <c r="L10" s="127" t="s">
        <v>493</v>
      </c>
      <c r="M10" s="128">
        <v>45</v>
      </c>
    </row>
    <row r="11" spans="1:15" ht="31.5">
      <c r="A11" s="120">
        <v>3</v>
      </c>
      <c r="B11" s="121" t="s">
        <v>21</v>
      </c>
      <c r="C11" s="121" t="s">
        <v>22</v>
      </c>
      <c r="D11" s="121" t="s">
        <v>16</v>
      </c>
      <c r="E11" s="122">
        <v>5</v>
      </c>
      <c r="F11" s="123">
        <v>12500</v>
      </c>
      <c r="G11" s="123">
        <v>4800</v>
      </c>
      <c r="H11" s="123">
        <v>4800</v>
      </c>
      <c r="I11" s="123"/>
      <c r="J11" s="124"/>
      <c r="K11" s="121" t="s">
        <v>23</v>
      </c>
      <c r="L11" s="127" t="s">
        <v>493</v>
      </c>
      <c r="M11" s="126">
        <v>20</v>
      </c>
      <c r="O11" s="107" t="s">
        <v>494</v>
      </c>
    </row>
    <row r="12" spans="1:15" ht="31.5">
      <c r="A12" s="120">
        <v>4</v>
      </c>
      <c r="B12" s="121" t="s">
        <v>24</v>
      </c>
      <c r="C12" s="121" t="s">
        <v>25</v>
      </c>
      <c r="D12" s="121" t="s">
        <v>26</v>
      </c>
      <c r="E12" s="122">
        <v>180</v>
      </c>
      <c r="F12" s="129">
        <f>+E12*5</f>
        <v>900</v>
      </c>
      <c r="G12" s="129">
        <v>450</v>
      </c>
      <c r="H12" s="129">
        <v>450</v>
      </c>
      <c r="I12" s="129"/>
      <c r="J12" s="130"/>
      <c r="K12" s="121" t="s">
        <v>27</v>
      </c>
      <c r="L12" s="127" t="s">
        <v>495</v>
      </c>
      <c r="M12" s="126">
        <v>15</v>
      </c>
    </row>
    <row r="13" spans="1:15" ht="31.5">
      <c r="A13" s="120">
        <v>5</v>
      </c>
      <c r="B13" s="121" t="s">
        <v>28</v>
      </c>
      <c r="C13" s="121" t="s">
        <v>29</v>
      </c>
      <c r="D13" s="121" t="s">
        <v>26</v>
      </c>
      <c r="E13" s="122">
        <v>280</v>
      </c>
      <c r="F13" s="129">
        <v>700</v>
      </c>
      <c r="G13" s="129">
        <v>50</v>
      </c>
      <c r="H13" s="129">
        <v>20</v>
      </c>
      <c r="I13" s="129">
        <v>30</v>
      </c>
      <c r="J13" s="130"/>
      <c r="K13" s="121" t="s">
        <v>30</v>
      </c>
      <c r="L13" s="127" t="s">
        <v>496</v>
      </c>
      <c r="M13" s="126">
        <v>5</v>
      </c>
    </row>
    <row r="14" spans="1:15" ht="31.5">
      <c r="A14" s="120">
        <v>6</v>
      </c>
      <c r="B14" s="121" t="s">
        <v>31</v>
      </c>
      <c r="C14" s="121" t="s">
        <v>32</v>
      </c>
      <c r="D14" s="121" t="s">
        <v>16</v>
      </c>
      <c r="E14" s="122">
        <v>3</v>
      </c>
      <c r="F14" s="129">
        <v>48000</v>
      </c>
      <c r="G14" s="129">
        <v>6500</v>
      </c>
      <c r="H14" s="129">
        <v>6500</v>
      </c>
      <c r="I14" s="129"/>
      <c r="J14" s="130"/>
      <c r="K14" s="121" t="s">
        <v>33</v>
      </c>
      <c r="L14" s="127" t="s">
        <v>497</v>
      </c>
      <c r="M14" s="126">
        <v>10</v>
      </c>
    </row>
    <row r="15" spans="1:15" ht="31.5">
      <c r="A15" s="120">
        <v>7</v>
      </c>
      <c r="B15" s="121" t="s">
        <v>34</v>
      </c>
      <c r="C15" s="121" t="s">
        <v>35</v>
      </c>
      <c r="D15" s="121" t="s">
        <v>16</v>
      </c>
      <c r="E15" s="122">
        <v>66</v>
      </c>
      <c r="F15" s="122">
        <v>15000</v>
      </c>
      <c r="G15" s="123">
        <v>32000</v>
      </c>
      <c r="H15" s="123">
        <v>20000</v>
      </c>
      <c r="I15" s="123">
        <v>12000</v>
      </c>
      <c r="J15" s="131"/>
      <c r="K15" s="121" t="s">
        <v>36</v>
      </c>
      <c r="L15" s="127" t="s">
        <v>498</v>
      </c>
      <c r="M15" s="126">
        <v>30</v>
      </c>
    </row>
    <row r="16" spans="1:15" ht="31.5">
      <c r="A16" s="120">
        <v>8</v>
      </c>
      <c r="B16" s="132" t="s">
        <v>37</v>
      </c>
      <c r="C16" s="133" t="s">
        <v>38</v>
      </c>
      <c r="D16" s="132" t="s">
        <v>26</v>
      </c>
      <c r="E16" s="123">
        <v>100</v>
      </c>
      <c r="F16" s="123">
        <v>100</v>
      </c>
      <c r="G16" s="123">
        <v>20800</v>
      </c>
      <c r="H16" s="123">
        <v>4800</v>
      </c>
      <c r="I16" s="123">
        <v>16000</v>
      </c>
      <c r="J16" s="134"/>
      <c r="K16" s="132" t="s">
        <v>39</v>
      </c>
      <c r="L16" s="132" t="s">
        <v>499</v>
      </c>
      <c r="M16" s="135">
        <v>40</v>
      </c>
    </row>
    <row r="17" spans="1:15" ht="31.5">
      <c r="A17" s="120">
        <v>9</v>
      </c>
      <c r="B17" s="121" t="s">
        <v>40</v>
      </c>
      <c r="C17" s="121" t="s">
        <v>41</v>
      </c>
      <c r="D17" s="121" t="s">
        <v>16</v>
      </c>
      <c r="E17" s="122">
        <v>10000</v>
      </c>
      <c r="F17" s="123">
        <v>9000</v>
      </c>
      <c r="G17" s="123">
        <v>1085</v>
      </c>
      <c r="H17" s="123">
        <v>500</v>
      </c>
      <c r="I17" s="123">
        <v>585</v>
      </c>
      <c r="J17" s="124"/>
      <c r="K17" s="121" t="s">
        <v>500</v>
      </c>
      <c r="L17" s="127" t="s">
        <v>499</v>
      </c>
      <c r="M17" s="126">
        <v>10</v>
      </c>
    </row>
    <row r="18" spans="1:15" ht="31.5">
      <c r="A18" s="120">
        <v>10</v>
      </c>
      <c r="B18" s="121" t="s">
        <v>42</v>
      </c>
      <c r="C18" s="121" t="s">
        <v>43</v>
      </c>
      <c r="D18" s="121" t="s">
        <v>16</v>
      </c>
      <c r="E18" s="122">
        <v>8.5</v>
      </c>
      <c r="F18" s="123">
        <v>25000</v>
      </c>
      <c r="G18" s="123">
        <v>16000</v>
      </c>
      <c r="H18" s="123">
        <v>8000</v>
      </c>
      <c r="I18" s="123">
        <v>8000</v>
      </c>
      <c r="J18" s="124"/>
      <c r="K18" s="121" t="s">
        <v>39</v>
      </c>
      <c r="L18" s="127" t="s">
        <v>501</v>
      </c>
      <c r="M18" s="126">
        <v>80</v>
      </c>
    </row>
    <row r="19" spans="1:15" ht="31.5">
      <c r="A19" s="120">
        <v>11</v>
      </c>
      <c r="B19" s="121" t="s">
        <v>34</v>
      </c>
      <c r="C19" s="121" t="s">
        <v>44</v>
      </c>
      <c r="D19" s="121" t="s">
        <v>16</v>
      </c>
      <c r="E19" s="122">
        <v>4.5</v>
      </c>
      <c r="F19" s="122">
        <v>8000</v>
      </c>
      <c r="G19" s="123">
        <v>25000</v>
      </c>
      <c r="H19" s="123">
        <v>10000</v>
      </c>
      <c r="I19" s="123">
        <v>15000</v>
      </c>
      <c r="J19" s="131"/>
      <c r="K19" s="121" t="s">
        <v>36</v>
      </c>
      <c r="L19" s="127" t="s">
        <v>502</v>
      </c>
      <c r="M19" s="126">
        <v>10</v>
      </c>
      <c r="N19" s="107">
        <v>10</v>
      </c>
    </row>
    <row r="20" spans="1:15" ht="31.5">
      <c r="A20" s="120">
        <v>12</v>
      </c>
      <c r="B20" s="121" t="s">
        <v>34</v>
      </c>
      <c r="C20" s="121" t="s">
        <v>45</v>
      </c>
      <c r="D20" s="121" t="s">
        <v>46</v>
      </c>
      <c r="E20" s="122">
        <v>5</v>
      </c>
      <c r="F20" s="122">
        <v>150</v>
      </c>
      <c r="G20" s="123">
        <v>5000</v>
      </c>
      <c r="H20" s="123">
        <v>2000</v>
      </c>
      <c r="I20" s="123">
        <v>3000</v>
      </c>
      <c r="J20" s="131"/>
      <c r="K20" s="121" t="s">
        <v>36</v>
      </c>
      <c r="L20" s="127" t="s">
        <v>503</v>
      </c>
      <c r="M20" s="126">
        <v>30</v>
      </c>
      <c r="N20" s="107">
        <v>30</v>
      </c>
    </row>
    <row r="21" spans="1:15" ht="31.5">
      <c r="A21" s="120">
        <v>13</v>
      </c>
      <c r="B21" s="121" t="s">
        <v>47</v>
      </c>
      <c r="C21" s="121" t="s">
        <v>48</v>
      </c>
      <c r="D21" s="121" t="s">
        <v>26</v>
      </c>
      <c r="E21" s="122">
        <v>500</v>
      </c>
      <c r="F21" s="123">
        <v>1800</v>
      </c>
      <c r="G21" s="123">
        <v>1200</v>
      </c>
      <c r="H21" s="123">
        <v>700</v>
      </c>
      <c r="I21" s="123">
        <v>500</v>
      </c>
      <c r="J21" s="124"/>
      <c r="K21" s="121" t="s">
        <v>49</v>
      </c>
      <c r="L21" s="127" t="s">
        <v>504</v>
      </c>
      <c r="M21" s="126">
        <v>10</v>
      </c>
      <c r="N21" s="107">
        <v>10</v>
      </c>
    </row>
    <row r="22" spans="1:15" ht="31.5">
      <c r="A22" s="120">
        <v>14</v>
      </c>
      <c r="B22" s="121" t="s">
        <v>50</v>
      </c>
      <c r="C22" s="121" t="s">
        <v>51</v>
      </c>
      <c r="D22" s="121" t="s">
        <v>16</v>
      </c>
      <c r="E22" s="122">
        <v>300</v>
      </c>
      <c r="F22" s="123">
        <v>600</v>
      </c>
      <c r="G22" s="123">
        <v>600</v>
      </c>
      <c r="H22" s="123">
        <v>180</v>
      </c>
      <c r="I22" s="123">
        <v>420</v>
      </c>
      <c r="J22" s="124"/>
      <c r="K22" s="121" t="s">
        <v>505</v>
      </c>
      <c r="L22" s="127" t="s">
        <v>506</v>
      </c>
      <c r="M22" s="126">
        <v>8</v>
      </c>
      <c r="N22" s="107">
        <v>8</v>
      </c>
      <c r="O22" s="107" t="s">
        <v>507</v>
      </c>
    </row>
    <row r="23" spans="1:15" ht="31.5">
      <c r="A23" s="120">
        <v>15</v>
      </c>
      <c r="B23" s="121" t="s">
        <v>52</v>
      </c>
      <c r="C23" s="121" t="s">
        <v>53</v>
      </c>
      <c r="D23" s="121" t="s">
        <v>16</v>
      </c>
      <c r="E23" s="122">
        <v>3</v>
      </c>
      <c r="F23" s="123">
        <v>18000</v>
      </c>
      <c r="G23" s="123">
        <v>1200</v>
      </c>
      <c r="H23" s="123">
        <v>1000</v>
      </c>
      <c r="I23" s="123">
        <v>200</v>
      </c>
      <c r="J23" s="124"/>
      <c r="K23" s="121" t="s">
        <v>20</v>
      </c>
      <c r="L23" s="127" t="s">
        <v>508</v>
      </c>
      <c r="M23" s="126">
        <v>30</v>
      </c>
    </row>
    <row r="24" spans="1:15" ht="31.5">
      <c r="A24" s="120">
        <v>16</v>
      </c>
      <c r="B24" s="121" t="s">
        <v>54</v>
      </c>
      <c r="C24" s="121" t="s">
        <v>51</v>
      </c>
      <c r="D24" s="121" t="s">
        <v>16</v>
      </c>
      <c r="E24" s="122">
        <v>1.5</v>
      </c>
      <c r="F24" s="123">
        <v>3000</v>
      </c>
      <c r="G24" s="123">
        <v>3000</v>
      </c>
      <c r="H24" s="123">
        <v>900</v>
      </c>
      <c r="I24" s="123">
        <v>2100</v>
      </c>
      <c r="J24" s="124"/>
      <c r="K24" s="121" t="s">
        <v>505</v>
      </c>
      <c r="L24" s="127" t="s">
        <v>509</v>
      </c>
      <c r="M24" s="126">
        <v>20</v>
      </c>
      <c r="O24" s="107" t="s">
        <v>510</v>
      </c>
    </row>
    <row r="25" spans="1:15" ht="31.5">
      <c r="A25" s="120">
        <v>17</v>
      </c>
      <c r="B25" s="121" t="s">
        <v>55</v>
      </c>
      <c r="C25" s="123" t="s">
        <v>56</v>
      </c>
      <c r="D25" s="123" t="s">
        <v>16</v>
      </c>
      <c r="E25" s="122">
        <v>15</v>
      </c>
      <c r="F25" s="123">
        <v>25000</v>
      </c>
      <c r="G25" s="123">
        <v>5000</v>
      </c>
      <c r="H25" s="123"/>
      <c r="I25" s="123"/>
      <c r="J25" s="124"/>
      <c r="K25" s="121"/>
      <c r="L25" s="127" t="s">
        <v>57</v>
      </c>
      <c r="M25" s="126">
        <v>80</v>
      </c>
    </row>
    <row r="26" spans="1:15" ht="31.5">
      <c r="A26" s="120">
        <v>18</v>
      </c>
      <c r="B26" s="121" t="s">
        <v>55</v>
      </c>
      <c r="C26" s="123" t="s">
        <v>56</v>
      </c>
      <c r="D26" s="123" t="s">
        <v>16</v>
      </c>
      <c r="E26" s="122">
        <v>10</v>
      </c>
      <c r="F26" s="123">
        <v>20000</v>
      </c>
      <c r="G26" s="123">
        <v>5000</v>
      </c>
      <c r="H26" s="123"/>
      <c r="I26" s="123"/>
      <c r="J26" s="124"/>
      <c r="K26" s="121"/>
      <c r="L26" s="127" t="s">
        <v>57</v>
      </c>
      <c r="M26" s="126">
        <v>80</v>
      </c>
    </row>
    <row r="27" spans="1:15" ht="31.5">
      <c r="A27" s="120">
        <v>19</v>
      </c>
      <c r="B27" s="121" t="s">
        <v>55</v>
      </c>
      <c r="C27" s="123" t="s">
        <v>58</v>
      </c>
      <c r="D27" s="123" t="s">
        <v>16</v>
      </c>
      <c r="E27" s="122">
        <v>20</v>
      </c>
      <c r="F27" s="123">
        <v>45000</v>
      </c>
      <c r="G27" s="123">
        <v>10000</v>
      </c>
      <c r="H27" s="123"/>
      <c r="I27" s="123"/>
      <c r="J27" s="124"/>
      <c r="K27" s="121"/>
      <c r="L27" s="127" t="s">
        <v>57</v>
      </c>
      <c r="M27" s="126">
        <v>100</v>
      </c>
    </row>
    <row r="28" spans="1:15" ht="47.25">
      <c r="A28" s="120">
        <v>20</v>
      </c>
      <c r="B28" s="121" t="s">
        <v>55</v>
      </c>
      <c r="C28" s="123" t="s">
        <v>59</v>
      </c>
      <c r="D28" s="123" t="s">
        <v>16</v>
      </c>
      <c r="E28" s="122">
        <v>2</v>
      </c>
      <c r="F28" s="123">
        <v>5500</v>
      </c>
      <c r="G28" s="123">
        <v>2000</v>
      </c>
      <c r="H28" s="123"/>
      <c r="I28" s="123"/>
      <c r="J28" s="124"/>
      <c r="K28" s="121"/>
      <c r="L28" s="127" t="s">
        <v>57</v>
      </c>
      <c r="M28" s="126">
        <v>20</v>
      </c>
    </row>
    <row r="29" spans="1:15" ht="47.25">
      <c r="A29" s="120">
        <v>21</v>
      </c>
      <c r="B29" s="121" t="s">
        <v>55</v>
      </c>
      <c r="C29" s="123" t="s">
        <v>60</v>
      </c>
      <c r="D29" s="123" t="s">
        <v>16</v>
      </c>
      <c r="E29" s="122">
        <v>50</v>
      </c>
      <c r="F29" s="123">
        <v>3500</v>
      </c>
      <c r="G29" s="123">
        <v>5000</v>
      </c>
      <c r="H29" s="123"/>
      <c r="I29" s="123"/>
      <c r="J29" s="124"/>
      <c r="K29" s="121"/>
      <c r="L29" s="127" t="s">
        <v>57</v>
      </c>
      <c r="M29" s="126">
        <v>25</v>
      </c>
    </row>
    <row r="30" spans="1:15" ht="31.5">
      <c r="A30" s="120">
        <v>22</v>
      </c>
      <c r="B30" s="121" t="s">
        <v>55</v>
      </c>
      <c r="C30" s="123" t="s">
        <v>61</v>
      </c>
      <c r="D30" s="123" t="s">
        <v>16</v>
      </c>
      <c r="E30" s="122">
        <v>10</v>
      </c>
      <c r="F30" s="123">
        <v>30000</v>
      </c>
      <c r="G30" s="123">
        <v>5000</v>
      </c>
      <c r="H30" s="123"/>
      <c r="I30" s="123"/>
      <c r="J30" s="124"/>
      <c r="K30" s="121"/>
      <c r="L30" s="127" t="s">
        <v>57</v>
      </c>
      <c r="M30" s="126">
        <v>50</v>
      </c>
    </row>
    <row r="31" spans="1:15" ht="31.5">
      <c r="A31" s="120">
        <v>23</v>
      </c>
      <c r="B31" s="121" t="s">
        <v>55</v>
      </c>
      <c r="C31" s="123" t="s">
        <v>62</v>
      </c>
      <c r="D31" s="123" t="s">
        <v>63</v>
      </c>
      <c r="E31" s="122">
        <v>5</v>
      </c>
      <c r="F31" s="123">
        <v>5000</v>
      </c>
      <c r="G31" s="123">
        <v>3000</v>
      </c>
      <c r="H31" s="123"/>
      <c r="I31" s="123"/>
      <c r="J31" s="124"/>
      <c r="K31" s="121"/>
      <c r="L31" s="127" t="s">
        <v>57</v>
      </c>
      <c r="M31" s="126">
        <v>20</v>
      </c>
    </row>
    <row r="32" spans="1:15" ht="31.5">
      <c r="A32" s="120">
        <v>24</v>
      </c>
      <c r="B32" s="121" t="s">
        <v>55</v>
      </c>
      <c r="C32" s="123" t="s">
        <v>64</v>
      </c>
      <c r="D32" s="123" t="s">
        <v>16</v>
      </c>
      <c r="E32" s="122">
        <v>2</v>
      </c>
      <c r="F32" s="123">
        <v>45000</v>
      </c>
      <c r="G32" s="123">
        <v>5000</v>
      </c>
      <c r="H32" s="123"/>
      <c r="I32" s="123"/>
      <c r="J32" s="124"/>
      <c r="K32" s="121"/>
      <c r="L32" s="127" t="s">
        <v>57</v>
      </c>
      <c r="M32" s="126">
        <v>50</v>
      </c>
    </row>
    <row r="33" spans="1:15" ht="31.5">
      <c r="A33" s="120">
        <v>25</v>
      </c>
      <c r="B33" s="121" t="s">
        <v>55</v>
      </c>
      <c r="C33" s="121" t="s">
        <v>65</v>
      </c>
      <c r="D33" s="121" t="s">
        <v>16</v>
      </c>
      <c r="E33" s="122">
        <v>1</v>
      </c>
      <c r="F33" s="123">
        <v>2000</v>
      </c>
      <c r="G33" s="123">
        <v>1500</v>
      </c>
      <c r="H33" s="123"/>
      <c r="I33" s="123"/>
      <c r="J33" s="124"/>
      <c r="K33" s="121"/>
      <c r="L33" s="127" t="s">
        <v>57</v>
      </c>
      <c r="M33" s="126">
        <v>50</v>
      </c>
    </row>
    <row r="34" spans="1:15" ht="31.5">
      <c r="A34" s="120">
        <v>26</v>
      </c>
      <c r="B34" s="121" t="s">
        <v>55</v>
      </c>
      <c r="C34" s="121" t="s">
        <v>66</v>
      </c>
      <c r="D34" s="121" t="s">
        <v>16</v>
      </c>
      <c r="E34" s="122">
        <v>2.5</v>
      </c>
      <c r="F34" s="123">
        <v>1300</v>
      </c>
      <c r="G34" s="123">
        <v>1000</v>
      </c>
      <c r="H34" s="123"/>
      <c r="I34" s="123"/>
      <c r="J34" s="124"/>
      <c r="K34" s="121"/>
      <c r="L34" s="127" t="s">
        <v>57</v>
      </c>
      <c r="M34" s="126">
        <v>25</v>
      </c>
    </row>
    <row r="35" spans="1:15">
      <c r="A35" s="293" t="s">
        <v>511</v>
      </c>
      <c r="B35" s="294"/>
      <c r="C35" s="294"/>
      <c r="D35" s="294"/>
      <c r="E35" s="294"/>
      <c r="F35" s="294"/>
      <c r="G35" s="294"/>
      <c r="H35" s="294"/>
      <c r="I35" s="294"/>
      <c r="J35" s="294"/>
      <c r="K35" s="294"/>
      <c r="L35" s="294"/>
      <c r="M35" s="295"/>
    </row>
    <row r="36" spans="1:15">
      <c r="A36" s="136">
        <v>8</v>
      </c>
      <c r="B36" s="284" t="s">
        <v>512</v>
      </c>
      <c r="C36" s="284"/>
      <c r="D36" s="121"/>
      <c r="E36" s="122"/>
      <c r="F36" s="118">
        <f>SUM(F37:F44)</f>
        <v>311800</v>
      </c>
      <c r="G36" s="118">
        <f t="shared" ref="G36:I36" si="1">SUM(G37:G44)</f>
        <v>474300</v>
      </c>
      <c r="H36" s="118">
        <f t="shared" si="1"/>
        <v>122350</v>
      </c>
      <c r="I36" s="118">
        <f t="shared" si="1"/>
        <v>340450</v>
      </c>
      <c r="J36" s="118">
        <f>SUM(J37:J41)</f>
        <v>0</v>
      </c>
      <c r="K36" s="137"/>
      <c r="L36" s="137"/>
      <c r="M36" s="119">
        <f>SUM(M37:M44)</f>
        <v>1083</v>
      </c>
    </row>
    <row r="37" spans="1:15" ht="63">
      <c r="A37" s="120">
        <v>1</v>
      </c>
      <c r="B37" s="121" t="s">
        <v>67</v>
      </c>
      <c r="C37" s="121" t="s">
        <v>68</v>
      </c>
      <c r="D37" s="121" t="s">
        <v>69</v>
      </c>
      <c r="E37" s="122" t="s">
        <v>70</v>
      </c>
      <c r="F37" s="123">
        <v>143000</v>
      </c>
      <c r="G37" s="123">
        <v>112000</v>
      </c>
      <c r="H37" s="123">
        <v>32000</v>
      </c>
      <c r="I37" s="123">
        <v>80000</v>
      </c>
      <c r="J37" s="138"/>
      <c r="K37" s="121" t="s">
        <v>33</v>
      </c>
      <c r="L37" s="127" t="s">
        <v>513</v>
      </c>
      <c r="M37" s="126">
        <v>400</v>
      </c>
    </row>
    <row r="38" spans="1:15" ht="31.5">
      <c r="A38" s="120">
        <v>2</v>
      </c>
      <c r="B38" s="121" t="s">
        <v>71</v>
      </c>
      <c r="C38" s="121" t="s">
        <v>72</v>
      </c>
      <c r="D38" s="121" t="s">
        <v>16</v>
      </c>
      <c r="E38" s="122">
        <v>10</v>
      </c>
      <c r="F38" s="123">
        <v>50000</v>
      </c>
      <c r="G38" s="123">
        <v>344000</v>
      </c>
      <c r="H38" s="123">
        <f>11000*8</f>
        <v>88000</v>
      </c>
      <c r="I38" s="123">
        <f>32000*8</f>
        <v>256000</v>
      </c>
      <c r="J38" s="138"/>
      <c r="K38" s="121" t="s">
        <v>39</v>
      </c>
      <c r="L38" s="127" t="s">
        <v>514</v>
      </c>
      <c r="M38" s="126">
        <v>250</v>
      </c>
    </row>
    <row r="39" spans="1:15" ht="31.5">
      <c r="A39" s="120">
        <v>3</v>
      </c>
      <c r="B39" s="139" t="s">
        <v>73</v>
      </c>
      <c r="C39" s="139" t="s">
        <v>74</v>
      </c>
      <c r="D39" s="140" t="s">
        <v>46</v>
      </c>
      <c r="E39" s="122">
        <v>1000</v>
      </c>
      <c r="F39" s="122">
        <v>60000</v>
      </c>
      <c r="G39" s="139">
        <v>5000</v>
      </c>
      <c r="H39" s="139">
        <f>5000*0.3</f>
        <v>1500</v>
      </c>
      <c r="I39" s="139">
        <v>3500</v>
      </c>
      <c r="J39" s="138"/>
      <c r="K39" s="141" t="s">
        <v>33</v>
      </c>
      <c r="L39" s="127" t="s">
        <v>506</v>
      </c>
      <c r="M39" s="128">
        <v>200</v>
      </c>
      <c r="N39" s="107">
        <v>200</v>
      </c>
    </row>
    <row r="40" spans="1:15" ht="31.5">
      <c r="A40" s="120">
        <v>4</v>
      </c>
      <c r="B40" s="139" t="s">
        <v>75</v>
      </c>
      <c r="C40" s="139" t="s">
        <v>76</v>
      </c>
      <c r="D40" s="140" t="s">
        <v>77</v>
      </c>
      <c r="E40" s="122">
        <v>150</v>
      </c>
      <c r="F40" s="122">
        <v>300</v>
      </c>
      <c r="G40" s="139">
        <v>250</v>
      </c>
      <c r="H40" s="139">
        <v>100</v>
      </c>
      <c r="I40" s="139">
        <v>150</v>
      </c>
      <c r="J40" s="138"/>
      <c r="K40" s="121" t="s">
        <v>505</v>
      </c>
      <c r="L40" s="127" t="s">
        <v>508</v>
      </c>
      <c r="M40" s="126">
        <v>8</v>
      </c>
    </row>
    <row r="41" spans="1:15" ht="31.5">
      <c r="A41" s="120">
        <v>5</v>
      </c>
      <c r="B41" s="139" t="s">
        <v>78</v>
      </c>
      <c r="C41" s="139" t="s">
        <v>79</v>
      </c>
      <c r="D41" s="140" t="s">
        <v>80</v>
      </c>
      <c r="E41" s="122">
        <v>50</v>
      </c>
      <c r="F41" s="122">
        <v>1000</v>
      </c>
      <c r="G41" s="139">
        <v>1550</v>
      </c>
      <c r="H41" s="139">
        <v>750</v>
      </c>
      <c r="I41" s="139">
        <v>800</v>
      </c>
      <c r="J41" s="138"/>
      <c r="K41" s="141" t="s">
        <v>81</v>
      </c>
      <c r="L41" s="127" t="s">
        <v>508</v>
      </c>
      <c r="M41" s="128">
        <v>30</v>
      </c>
    </row>
    <row r="42" spans="1:15" ht="31.5">
      <c r="A42" s="120">
        <v>6</v>
      </c>
      <c r="B42" s="139" t="s">
        <v>55</v>
      </c>
      <c r="C42" s="139" t="s">
        <v>82</v>
      </c>
      <c r="D42" s="140" t="s">
        <v>83</v>
      </c>
      <c r="E42" s="122">
        <v>5</v>
      </c>
      <c r="F42" s="122">
        <v>20000</v>
      </c>
      <c r="G42" s="139">
        <v>5000</v>
      </c>
      <c r="H42" s="139"/>
      <c r="I42" s="139"/>
      <c r="J42" s="138"/>
      <c r="K42" s="141"/>
      <c r="L42" s="127" t="s">
        <v>57</v>
      </c>
      <c r="M42" s="128">
        <v>35</v>
      </c>
    </row>
    <row r="43" spans="1:15" ht="31.5">
      <c r="A43" s="120">
        <v>7</v>
      </c>
      <c r="B43" s="139" t="s">
        <v>55</v>
      </c>
      <c r="C43" s="139" t="s">
        <v>84</v>
      </c>
      <c r="D43" s="140" t="s">
        <v>77</v>
      </c>
      <c r="E43" s="122">
        <v>500</v>
      </c>
      <c r="F43" s="122">
        <v>2500</v>
      </c>
      <c r="G43" s="139">
        <v>1500</v>
      </c>
      <c r="H43" s="139"/>
      <c r="I43" s="139"/>
      <c r="J43" s="138"/>
      <c r="K43" s="141"/>
      <c r="L43" s="127" t="s">
        <v>57</v>
      </c>
      <c r="M43" s="128">
        <v>60</v>
      </c>
    </row>
    <row r="44" spans="1:15" ht="31.5">
      <c r="A44" s="120">
        <v>8</v>
      </c>
      <c r="B44" s="139" t="s">
        <v>55</v>
      </c>
      <c r="C44" s="139" t="s">
        <v>85</v>
      </c>
      <c r="D44" s="140" t="s">
        <v>63</v>
      </c>
      <c r="E44" s="122">
        <v>0.5</v>
      </c>
      <c r="F44" s="122">
        <v>35000</v>
      </c>
      <c r="G44" s="139">
        <v>5000</v>
      </c>
      <c r="H44" s="139"/>
      <c r="I44" s="139"/>
      <c r="J44" s="138"/>
      <c r="K44" s="141"/>
      <c r="L44" s="127" t="s">
        <v>57</v>
      </c>
      <c r="M44" s="128">
        <v>100</v>
      </c>
    </row>
    <row r="45" spans="1:15">
      <c r="A45" s="285" t="s">
        <v>515</v>
      </c>
      <c r="B45" s="286"/>
      <c r="C45" s="286"/>
      <c r="D45" s="286"/>
      <c r="E45" s="286"/>
      <c r="F45" s="286"/>
      <c r="G45" s="286"/>
      <c r="H45" s="286"/>
      <c r="I45" s="286"/>
      <c r="J45" s="286"/>
      <c r="K45" s="286"/>
      <c r="L45" s="286"/>
      <c r="M45" s="287"/>
    </row>
    <row r="46" spans="1:15">
      <c r="A46" s="120">
        <v>7</v>
      </c>
      <c r="B46" s="282" t="s">
        <v>516</v>
      </c>
      <c r="C46" s="282"/>
      <c r="D46" s="138"/>
      <c r="E46" s="138"/>
      <c r="F46" s="118">
        <f>SUM(F47:F53)</f>
        <v>40500</v>
      </c>
      <c r="G46" s="118">
        <f t="shared" ref="G46:J46" si="2">SUM(G47:G53)</f>
        <v>10450</v>
      </c>
      <c r="H46" s="118">
        <f t="shared" si="2"/>
        <v>1150</v>
      </c>
      <c r="I46" s="118">
        <f t="shared" si="2"/>
        <v>3800</v>
      </c>
      <c r="J46" s="118">
        <f t="shared" si="2"/>
        <v>0</v>
      </c>
      <c r="K46" s="142"/>
      <c r="L46" s="142"/>
      <c r="M46" s="119">
        <f>SUM(M47:M53)</f>
        <v>327</v>
      </c>
    </row>
    <row r="47" spans="1:15" ht="31.5">
      <c r="A47" s="120">
        <v>1</v>
      </c>
      <c r="B47" s="121" t="s">
        <v>86</v>
      </c>
      <c r="C47" s="121" t="s">
        <v>87</v>
      </c>
      <c r="D47" s="121" t="s">
        <v>88</v>
      </c>
      <c r="E47" s="143">
        <v>5</v>
      </c>
      <c r="F47" s="143">
        <v>10000</v>
      </c>
      <c r="G47" s="143">
        <v>800</v>
      </c>
      <c r="H47" s="143">
        <v>300</v>
      </c>
      <c r="I47" s="140">
        <v>500</v>
      </c>
      <c r="J47" s="138"/>
      <c r="K47" s="143" t="s">
        <v>517</v>
      </c>
      <c r="L47" s="127" t="s">
        <v>518</v>
      </c>
      <c r="M47" s="144">
        <v>10</v>
      </c>
      <c r="O47" s="107" t="s">
        <v>519</v>
      </c>
    </row>
    <row r="48" spans="1:15" ht="31.5">
      <c r="A48" s="120">
        <v>2</v>
      </c>
      <c r="B48" s="121" t="s">
        <v>86</v>
      </c>
      <c r="C48" s="121" t="s">
        <v>89</v>
      </c>
      <c r="D48" s="143" t="s">
        <v>83</v>
      </c>
      <c r="E48" s="143">
        <v>120</v>
      </c>
      <c r="F48" s="122">
        <v>10000</v>
      </c>
      <c r="G48" s="143">
        <v>1900</v>
      </c>
      <c r="H48" s="143">
        <v>400</v>
      </c>
      <c r="I48" s="143">
        <v>1500</v>
      </c>
      <c r="J48" s="143"/>
      <c r="K48" s="143" t="s">
        <v>517</v>
      </c>
      <c r="L48" s="127" t="s">
        <v>498</v>
      </c>
      <c r="M48" s="144">
        <v>25</v>
      </c>
    </row>
    <row r="49" spans="1:15" ht="31.5">
      <c r="A49" s="120">
        <v>3</v>
      </c>
      <c r="B49" s="121" t="s">
        <v>86</v>
      </c>
      <c r="C49" s="121" t="s">
        <v>90</v>
      </c>
      <c r="D49" s="143" t="s">
        <v>77</v>
      </c>
      <c r="E49" s="143">
        <v>55</v>
      </c>
      <c r="F49" s="122">
        <v>4500</v>
      </c>
      <c r="G49" s="143">
        <v>1300</v>
      </c>
      <c r="H49" s="143">
        <v>300</v>
      </c>
      <c r="I49" s="143">
        <v>1000</v>
      </c>
      <c r="J49" s="143"/>
      <c r="K49" s="143" t="s">
        <v>33</v>
      </c>
      <c r="L49" s="127" t="s">
        <v>493</v>
      </c>
      <c r="M49" s="144">
        <v>45</v>
      </c>
    </row>
    <row r="50" spans="1:15" ht="31.5">
      <c r="A50" s="120">
        <v>4</v>
      </c>
      <c r="B50" s="121" t="s">
        <v>91</v>
      </c>
      <c r="C50" s="121" t="s">
        <v>90</v>
      </c>
      <c r="D50" s="121" t="s">
        <v>77</v>
      </c>
      <c r="E50" s="122">
        <v>13</v>
      </c>
      <c r="F50" s="122">
        <f>+E50*40</f>
        <v>520</v>
      </c>
      <c r="G50" s="139">
        <v>350</v>
      </c>
      <c r="H50" s="139">
        <v>50</v>
      </c>
      <c r="I50" s="139">
        <v>300</v>
      </c>
      <c r="J50" s="138"/>
      <c r="K50" s="121" t="s">
        <v>36</v>
      </c>
      <c r="L50" s="127" t="s">
        <v>520</v>
      </c>
      <c r="M50" s="126">
        <v>17</v>
      </c>
      <c r="N50" s="107">
        <v>17</v>
      </c>
    </row>
    <row r="51" spans="1:15" ht="31.5">
      <c r="A51" s="120">
        <v>5</v>
      </c>
      <c r="B51" s="121" t="s">
        <v>92</v>
      </c>
      <c r="C51" s="121" t="s">
        <v>90</v>
      </c>
      <c r="D51" s="121" t="s">
        <v>77</v>
      </c>
      <c r="E51" s="122">
        <v>12</v>
      </c>
      <c r="F51" s="122">
        <f>+E51*40</f>
        <v>480</v>
      </c>
      <c r="G51" s="139">
        <v>600</v>
      </c>
      <c r="H51" s="139">
        <v>100</v>
      </c>
      <c r="I51" s="139">
        <v>500</v>
      </c>
      <c r="J51" s="138"/>
      <c r="K51" s="121" t="s">
        <v>500</v>
      </c>
      <c r="L51" s="121" t="s">
        <v>503</v>
      </c>
      <c r="M51" s="144">
        <v>10</v>
      </c>
      <c r="N51" s="107">
        <v>10</v>
      </c>
    </row>
    <row r="52" spans="1:15" ht="31.5">
      <c r="A52" s="120">
        <v>6</v>
      </c>
      <c r="B52" s="121" t="s">
        <v>55</v>
      </c>
      <c r="C52" s="121" t="s">
        <v>93</v>
      </c>
      <c r="D52" s="121" t="s">
        <v>77</v>
      </c>
      <c r="E52" s="122">
        <v>150</v>
      </c>
      <c r="F52" s="122">
        <v>10000</v>
      </c>
      <c r="G52" s="139">
        <v>3000</v>
      </c>
      <c r="H52" s="139"/>
      <c r="I52" s="139"/>
      <c r="J52" s="138"/>
      <c r="K52" s="121"/>
      <c r="L52" s="127" t="s">
        <v>57</v>
      </c>
      <c r="M52" s="144">
        <v>120</v>
      </c>
    </row>
    <row r="53" spans="1:15" ht="31.5">
      <c r="A53" s="120">
        <v>7</v>
      </c>
      <c r="B53" s="121" t="s">
        <v>55</v>
      </c>
      <c r="C53" s="121" t="s">
        <v>94</v>
      </c>
      <c r="D53" s="121" t="s">
        <v>95</v>
      </c>
      <c r="E53" s="122">
        <v>5</v>
      </c>
      <c r="F53" s="122">
        <v>5000</v>
      </c>
      <c r="G53" s="139">
        <v>2500</v>
      </c>
      <c r="H53" s="139"/>
      <c r="I53" s="139"/>
      <c r="J53" s="138"/>
      <c r="K53" s="121"/>
      <c r="L53" s="127" t="s">
        <v>57</v>
      </c>
      <c r="M53" s="144">
        <v>100</v>
      </c>
    </row>
    <row r="54" spans="1:15">
      <c r="A54" s="136"/>
      <c r="B54" s="280" t="s">
        <v>521</v>
      </c>
      <c r="C54" s="280"/>
      <c r="D54" s="280"/>
      <c r="E54" s="280"/>
      <c r="F54" s="280"/>
      <c r="G54" s="280"/>
      <c r="H54" s="280"/>
      <c r="I54" s="280"/>
      <c r="J54" s="280"/>
      <c r="K54" s="280"/>
      <c r="L54" s="280"/>
      <c r="M54" s="281"/>
    </row>
    <row r="55" spans="1:15">
      <c r="A55" s="145">
        <v>21</v>
      </c>
      <c r="B55" s="146" t="s">
        <v>522</v>
      </c>
      <c r="C55" s="146"/>
      <c r="D55" s="124"/>
      <c r="E55" s="124"/>
      <c r="F55" s="118">
        <f>SUM(F56:F76)</f>
        <v>784070</v>
      </c>
      <c r="G55" s="118">
        <f>SUM(G56:G76)</f>
        <v>148820</v>
      </c>
      <c r="H55" s="118">
        <f>SUM(H56:H76)</f>
        <v>61950</v>
      </c>
      <c r="I55" s="118">
        <f>SUM(I56:I76)</f>
        <v>86870</v>
      </c>
      <c r="J55" s="118">
        <f>SUM(J56:J76)</f>
        <v>0</v>
      </c>
      <c r="K55" s="137"/>
      <c r="L55" s="137"/>
      <c r="M55" s="119">
        <f>SUM(M56:M76)</f>
        <v>459</v>
      </c>
    </row>
    <row r="56" spans="1:15" s="149" customFormat="1" ht="31.5">
      <c r="A56" s="120">
        <v>1</v>
      </c>
      <c r="B56" s="125" t="s">
        <v>96</v>
      </c>
      <c r="C56" s="121" t="s">
        <v>97</v>
      </c>
      <c r="D56" s="121" t="s">
        <v>63</v>
      </c>
      <c r="E56" s="122">
        <v>3</v>
      </c>
      <c r="F56" s="147">
        <f>+E56*450</f>
        <v>1350</v>
      </c>
      <c r="G56" s="147">
        <v>320</v>
      </c>
      <c r="H56" s="147">
        <v>200</v>
      </c>
      <c r="I56" s="147">
        <v>120</v>
      </c>
      <c r="J56" s="124"/>
      <c r="K56" s="121" t="s">
        <v>36</v>
      </c>
      <c r="L56" s="127" t="s">
        <v>493</v>
      </c>
      <c r="M56" s="148">
        <v>10</v>
      </c>
    </row>
    <row r="57" spans="1:15" s="149" customFormat="1" ht="31.5">
      <c r="A57" s="120">
        <v>2</v>
      </c>
      <c r="B57" s="125" t="s">
        <v>98</v>
      </c>
      <c r="C57" s="121" t="s">
        <v>99</v>
      </c>
      <c r="D57" s="121" t="s">
        <v>46</v>
      </c>
      <c r="E57" s="122">
        <v>5.8</v>
      </c>
      <c r="F57" s="147">
        <f t="shared" ref="F57:F60" si="3">+E57*450</f>
        <v>2610</v>
      </c>
      <c r="G57" s="147">
        <v>850</v>
      </c>
      <c r="H57" s="147">
        <v>350</v>
      </c>
      <c r="I57" s="147">
        <v>500</v>
      </c>
      <c r="J57" s="124"/>
      <c r="K57" s="121" t="s">
        <v>100</v>
      </c>
      <c r="L57" s="127" t="s">
        <v>493</v>
      </c>
      <c r="M57" s="148">
        <v>15</v>
      </c>
    </row>
    <row r="58" spans="1:15" s="149" customFormat="1" ht="31.5">
      <c r="A58" s="120">
        <v>6</v>
      </c>
      <c r="B58" s="121" t="s">
        <v>101</v>
      </c>
      <c r="C58" s="121" t="s">
        <v>99</v>
      </c>
      <c r="D58" s="121" t="s">
        <v>46</v>
      </c>
      <c r="E58" s="122">
        <v>1</v>
      </c>
      <c r="F58" s="147">
        <f t="shared" si="3"/>
        <v>450</v>
      </c>
      <c r="G58" s="150">
        <v>300</v>
      </c>
      <c r="H58" s="150">
        <v>200</v>
      </c>
      <c r="I58" s="150">
        <v>100</v>
      </c>
      <c r="J58" s="124"/>
      <c r="K58" s="121" t="s">
        <v>36</v>
      </c>
      <c r="L58" s="127" t="s">
        <v>503</v>
      </c>
      <c r="M58" s="148">
        <v>8</v>
      </c>
      <c r="N58" s="149">
        <v>8</v>
      </c>
    </row>
    <row r="59" spans="1:15" s="149" customFormat="1" ht="31.5">
      <c r="A59" s="120">
        <v>4</v>
      </c>
      <c r="B59" s="121" t="s">
        <v>102</v>
      </c>
      <c r="C59" s="121" t="s">
        <v>99</v>
      </c>
      <c r="D59" s="121" t="s">
        <v>46</v>
      </c>
      <c r="E59" s="122">
        <v>2</v>
      </c>
      <c r="F59" s="147">
        <f t="shared" si="3"/>
        <v>900</v>
      </c>
      <c r="G59" s="150">
        <v>2000</v>
      </c>
      <c r="H59" s="150">
        <v>1000</v>
      </c>
      <c r="I59" s="150">
        <v>1000</v>
      </c>
      <c r="J59" s="124"/>
      <c r="K59" s="121" t="s">
        <v>33</v>
      </c>
      <c r="L59" s="127" t="s">
        <v>523</v>
      </c>
      <c r="M59" s="148">
        <v>10</v>
      </c>
      <c r="N59" s="149">
        <v>10</v>
      </c>
    </row>
    <row r="60" spans="1:15" s="149" customFormat="1" ht="31.5">
      <c r="A60" s="120">
        <v>5</v>
      </c>
      <c r="B60" s="121" t="s">
        <v>103</v>
      </c>
      <c r="C60" s="121" t="s">
        <v>99</v>
      </c>
      <c r="D60" s="121" t="s">
        <v>46</v>
      </c>
      <c r="E60" s="122">
        <v>0.7</v>
      </c>
      <c r="F60" s="147">
        <f t="shared" si="3"/>
        <v>315</v>
      </c>
      <c r="G60" s="150">
        <v>200</v>
      </c>
      <c r="H60" s="150">
        <v>100</v>
      </c>
      <c r="I60" s="150">
        <v>100</v>
      </c>
      <c r="J60" s="124"/>
      <c r="K60" s="121" t="s">
        <v>36</v>
      </c>
      <c r="L60" s="127" t="s">
        <v>503</v>
      </c>
      <c r="M60" s="148">
        <v>10</v>
      </c>
      <c r="N60" s="149">
        <v>10</v>
      </c>
    </row>
    <row r="61" spans="1:15" s="149" customFormat="1" ht="31.5">
      <c r="A61" s="120">
        <v>6</v>
      </c>
      <c r="B61" s="125" t="s">
        <v>104</v>
      </c>
      <c r="C61" s="121" t="s">
        <v>105</v>
      </c>
      <c r="D61" s="121" t="s">
        <v>46</v>
      </c>
      <c r="E61" s="121">
        <v>8000</v>
      </c>
      <c r="F61" s="121">
        <v>5600</v>
      </c>
      <c r="G61" s="121">
        <v>600</v>
      </c>
      <c r="H61" s="121">
        <v>600</v>
      </c>
      <c r="I61" s="121"/>
      <c r="J61" s="121"/>
      <c r="K61" s="121" t="s">
        <v>49</v>
      </c>
      <c r="L61" s="127" t="s">
        <v>524</v>
      </c>
      <c r="M61" s="148">
        <v>25</v>
      </c>
      <c r="O61" s="149" t="s">
        <v>525</v>
      </c>
    </row>
    <row r="62" spans="1:15" s="149" customFormat="1" ht="31.5">
      <c r="A62" s="120">
        <v>7</v>
      </c>
      <c r="B62" s="125" t="s">
        <v>106</v>
      </c>
      <c r="C62" s="121" t="s">
        <v>107</v>
      </c>
      <c r="D62" s="121" t="s">
        <v>16</v>
      </c>
      <c r="E62" s="121">
        <v>800</v>
      </c>
      <c r="F62" s="121">
        <v>320000</v>
      </c>
      <c r="G62" s="121">
        <v>74500</v>
      </c>
      <c r="H62" s="121">
        <v>42000</v>
      </c>
      <c r="I62" s="121">
        <v>32500</v>
      </c>
      <c r="J62" s="121"/>
      <c r="K62" s="121" t="s">
        <v>108</v>
      </c>
      <c r="L62" s="127" t="s">
        <v>526</v>
      </c>
      <c r="M62" s="148">
        <v>90</v>
      </c>
    </row>
    <row r="63" spans="1:15" s="149" customFormat="1" ht="31.5">
      <c r="A63" s="120">
        <v>8</v>
      </c>
      <c r="B63" s="125" t="s">
        <v>109</v>
      </c>
      <c r="C63" s="121" t="s">
        <v>110</v>
      </c>
      <c r="D63" s="121" t="s">
        <v>16</v>
      </c>
      <c r="E63" s="121">
        <v>360</v>
      </c>
      <c r="F63" s="121">
        <v>180000</v>
      </c>
      <c r="G63" s="121">
        <v>30000</v>
      </c>
      <c r="H63" s="121">
        <v>5000</v>
      </c>
      <c r="I63" s="121">
        <v>25000</v>
      </c>
      <c r="J63" s="121"/>
      <c r="K63" s="121" t="s">
        <v>111</v>
      </c>
      <c r="L63" s="127" t="s">
        <v>520</v>
      </c>
      <c r="M63" s="148">
        <v>50</v>
      </c>
      <c r="N63" s="149">
        <v>50</v>
      </c>
      <c r="O63" s="121" t="s">
        <v>527</v>
      </c>
    </row>
    <row r="64" spans="1:15" s="149" customFormat="1" ht="31.5">
      <c r="A64" s="120">
        <v>9</v>
      </c>
      <c r="B64" s="125" t="s">
        <v>109</v>
      </c>
      <c r="C64" s="121" t="s">
        <v>112</v>
      </c>
      <c r="D64" s="121" t="s">
        <v>16</v>
      </c>
      <c r="E64" s="121">
        <v>30</v>
      </c>
      <c r="F64" s="129">
        <f>+E64*300</f>
        <v>9000</v>
      </c>
      <c r="G64" s="129">
        <v>2500</v>
      </c>
      <c r="H64" s="129">
        <v>2500</v>
      </c>
      <c r="I64" s="129"/>
      <c r="J64" s="121"/>
      <c r="K64" s="121" t="s">
        <v>111</v>
      </c>
      <c r="L64" s="127" t="s">
        <v>496</v>
      </c>
      <c r="M64" s="148">
        <v>8</v>
      </c>
      <c r="O64" s="121" t="s">
        <v>527</v>
      </c>
    </row>
    <row r="65" spans="1:15" s="149" customFormat="1" ht="31.5">
      <c r="A65" s="120">
        <v>10</v>
      </c>
      <c r="B65" s="125" t="s">
        <v>98</v>
      </c>
      <c r="C65" s="121" t="s">
        <v>113</v>
      </c>
      <c r="D65" s="121" t="s">
        <v>16</v>
      </c>
      <c r="E65" s="129">
        <v>90</v>
      </c>
      <c r="F65" s="147">
        <v>45</v>
      </c>
      <c r="G65" s="147">
        <v>400</v>
      </c>
      <c r="H65" s="147">
        <v>400</v>
      </c>
      <c r="I65" s="147"/>
      <c r="J65" s="124"/>
      <c r="K65" s="121" t="s">
        <v>100</v>
      </c>
      <c r="L65" s="127" t="s">
        <v>528</v>
      </c>
      <c r="M65" s="148">
        <v>5</v>
      </c>
    </row>
    <row r="66" spans="1:15" s="149" customFormat="1" ht="31.5">
      <c r="A66" s="120">
        <v>11</v>
      </c>
      <c r="B66" s="132" t="s">
        <v>114</v>
      </c>
      <c r="C66" s="121" t="s">
        <v>115</v>
      </c>
      <c r="D66" s="132" t="s">
        <v>16</v>
      </c>
      <c r="E66" s="132">
        <v>50</v>
      </c>
      <c r="F66" s="151">
        <v>400</v>
      </c>
      <c r="G66" s="152">
        <v>200</v>
      </c>
      <c r="H66" s="152">
        <v>100</v>
      </c>
      <c r="I66" s="152">
        <v>100</v>
      </c>
      <c r="J66" s="132"/>
      <c r="K66" s="132" t="s">
        <v>27</v>
      </c>
      <c r="L66" s="132" t="s">
        <v>529</v>
      </c>
      <c r="M66" s="135">
        <v>2</v>
      </c>
    </row>
    <row r="67" spans="1:15" s="149" customFormat="1" ht="31.5">
      <c r="A67" s="120">
        <v>12</v>
      </c>
      <c r="B67" s="132" t="s">
        <v>116</v>
      </c>
      <c r="C67" s="121" t="s">
        <v>115</v>
      </c>
      <c r="D67" s="132" t="s">
        <v>16</v>
      </c>
      <c r="E67" s="132">
        <v>50</v>
      </c>
      <c r="F67" s="151">
        <v>400</v>
      </c>
      <c r="G67" s="152">
        <v>150</v>
      </c>
      <c r="H67" s="152">
        <v>100</v>
      </c>
      <c r="I67" s="152">
        <v>50</v>
      </c>
      <c r="J67" s="132"/>
      <c r="K67" s="132" t="s">
        <v>530</v>
      </c>
      <c r="L67" s="132" t="s">
        <v>498</v>
      </c>
      <c r="M67" s="135">
        <v>2</v>
      </c>
    </row>
    <row r="68" spans="1:15" s="149" customFormat="1" ht="31.5">
      <c r="A68" s="120">
        <v>13</v>
      </c>
      <c r="B68" s="125" t="s">
        <v>117</v>
      </c>
      <c r="C68" s="121" t="s">
        <v>118</v>
      </c>
      <c r="D68" s="121" t="s">
        <v>119</v>
      </c>
      <c r="E68" s="122">
        <v>2.7</v>
      </c>
      <c r="F68" s="147">
        <v>100000</v>
      </c>
      <c r="G68" s="147">
        <v>4050</v>
      </c>
      <c r="H68" s="147">
        <v>2050</v>
      </c>
      <c r="I68" s="147">
        <v>2000</v>
      </c>
      <c r="J68" s="124"/>
      <c r="K68" s="121" t="s">
        <v>100</v>
      </c>
      <c r="L68" s="127" t="s">
        <v>493</v>
      </c>
      <c r="M68" s="148">
        <v>20</v>
      </c>
    </row>
    <row r="69" spans="1:15" s="149" customFormat="1" ht="31.5">
      <c r="A69" s="120">
        <f>+A68+1</f>
        <v>14</v>
      </c>
      <c r="B69" s="125" t="s">
        <v>120</v>
      </c>
      <c r="C69" s="121" t="s">
        <v>121</v>
      </c>
      <c r="D69" s="121" t="s">
        <v>122</v>
      </c>
      <c r="E69" s="122">
        <v>5000</v>
      </c>
      <c r="F69" s="153">
        <v>500</v>
      </c>
      <c r="G69" s="123">
        <f>H69+I69+J69</f>
        <v>500</v>
      </c>
      <c r="H69" s="121">
        <v>200</v>
      </c>
      <c r="I69" s="121">
        <v>300</v>
      </c>
      <c r="J69" s="124"/>
      <c r="K69" s="121" t="s">
        <v>531</v>
      </c>
      <c r="L69" s="127" t="s">
        <v>497</v>
      </c>
      <c r="M69" s="148">
        <v>6</v>
      </c>
    </row>
    <row r="70" spans="1:15" s="149" customFormat="1" ht="31.5">
      <c r="A70" s="120">
        <f t="shared" ref="A70:A76" si="4">+A69+1</f>
        <v>15</v>
      </c>
      <c r="B70" s="125" t="s">
        <v>123</v>
      </c>
      <c r="C70" s="121" t="s">
        <v>124</v>
      </c>
      <c r="D70" s="121" t="s">
        <v>125</v>
      </c>
      <c r="E70" s="122">
        <v>20</v>
      </c>
      <c r="F70" s="153">
        <v>4000</v>
      </c>
      <c r="G70" s="123">
        <v>1000</v>
      </c>
      <c r="H70" s="121">
        <v>500</v>
      </c>
      <c r="I70" s="121">
        <v>500</v>
      </c>
      <c r="J70" s="124"/>
      <c r="K70" s="121" t="s">
        <v>531</v>
      </c>
      <c r="L70" s="127" t="s">
        <v>497</v>
      </c>
      <c r="M70" s="148">
        <v>10</v>
      </c>
    </row>
    <row r="71" spans="1:15" s="149" customFormat="1" ht="31.5">
      <c r="A71" s="120">
        <f t="shared" si="4"/>
        <v>16</v>
      </c>
      <c r="B71" s="121" t="s">
        <v>86</v>
      </c>
      <c r="C71" s="121" t="s">
        <v>126</v>
      </c>
      <c r="D71" s="121" t="s">
        <v>83</v>
      </c>
      <c r="E71" s="121">
        <v>3500</v>
      </c>
      <c r="F71" s="121">
        <f>3500*12</f>
        <v>42000</v>
      </c>
      <c r="G71" s="121">
        <v>15000</v>
      </c>
      <c r="H71" s="121">
        <v>2000</v>
      </c>
      <c r="I71" s="121">
        <v>13000</v>
      </c>
      <c r="J71" s="121"/>
      <c r="K71" s="121" t="s">
        <v>532</v>
      </c>
      <c r="L71" s="127" t="s">
        <v>533</v>
      </c>
      <c r="M71" s="148">
        <v>50</v>
      </c>
    </row>
    <row r="72" spans="1:15" s="149" customFormat="1" ht="31.5">
      <c r="A72" s="120">
        <f t="shared" si="4"/>
        <v>17</v>
      </c>
      <c r="B72" s="125" t="s">
        <v>127</v>
      </c>
      <c r="C72" s="121" t="s">
        <v>128</v>
      </c>
      <c r="D72" s="121" t="s">
        <v>16</v>
      </c>
      <c r="E72" s="121">
        <v>30</v>
      </c>
      <c r="F72" s="121">
        <v>50000</v>
      </c>
      <c r="G72" s="121">
        <v>2850</v>
      </c>
      <c r="H72" s="121">
        <v>850</v>
      </c>
      <c r="I72" s="121">
        <v>2000</v>
      </c>
      <c r="J72" s="121"/>
      <c r="K72" s="121" t="s">
        <v>129</v>
      </c>
      <c r="L72" s="127" t="s">
        <v>496</v>
      </c>
      <c r="M72" s="148">
        <v>8</v>
      </c>
    </row>
    <row r="73" spans="1:15" s="149" customFormat="1" ht="31.5">
      <c r="A73" s="120">
        <f t="shared" si="4"/>
        <v>18</v>
      </c>
      <c r="B73" s="125" t="s">
        <v>130</v>
      </c>
      <c r="C73" s="121" t="s">
        <v>131</v>
      </c>
      <c r="D73" s="121" t="s">
        <v>125</v>
      </c>
      <c r="E73" s="121">
        <v>50</v>
      </c>
      <c r="F73" s="121">
        <v>20000</v>
      </c>
      <c r="G73" s="121">
        <v>1200</v>
      </c>
      <c r="H73" s="121">
        <v>400</v>
      </c>
      <c r="I73" s="121">
        <v>800</v>
      </c>
      <c r="J73" s="121"/>
      <c r="K73" s="121" t="s">
        <v>129</v>
      </c>
      <c r="L73" s="127" t="s">
        <v>520</v>
      </c>
      <c r="M73" s="148">
        <v>10</v>
      </c>
      <c r="N73" s="149">
        <v>10</v>
      </c>
    </row>
    <row r="74" spans="1:15" s="149" customFormat="1" ht="31.5">
      <c r="A74" s="120">
        <f t="shared" si="4"/>
        <v>19</v>
      </c>
      <c r="B74" s="125" t="s">
        <v>132</v>
      </c>
      <c r="C74" s="121" t="s">
        <v>105</v>
      </c>
      <c r="D74" s="121" t="s">
        <v>133</v>
      </c>
      <c r="E74" s="121">
        <v>15</v>
      </c>
      <c r="F74" s="121">
        <v>9000</v>
      </c>
      <c r="G74" s="121">
        <v>1200</v>
      </c>
      <c r="H74" s="121">
        <v>400</v>
      </c>
      <c r="I74" s="121">
        <v>800</v>
      </c>
      <c r="J74" s="121"/>
      <c r="K74" s="121" t="s">
        <v>36</v>
      </c>
      <c r="L74" s="127" t="s">
        <v>520</v>
      </c>
      <c r="M74" s="148">
        <v>60</v>
      </c>
      <c r="N74" s="149">
        <v>60</v>
      </c>
    </row>
    <row r="75" spans="1:15" s="149" customFormat="1" ht="31.5">
      <c r="A75" s="120">
        <f t="shared" si="4"/>
        <v>20</v>
      </c>
      <c r="B75" s="125" t="s">
        <v>134</v>
      </c>
      <c r="C75" s="121" t="s">
        <v>135</v>
      </c>
      <c r="D75" s="121" t="s">
        <v>125</v>
      </c>
      <c r="E75" s="121">
        <v>20</v>
      </c>
      <c r="F75" s="121">
        <v>4000</v>
      </c>
      <c r="G75" s="121">
        <v>1000</v>
      </c>
      <c r="H75" s="121">
        <v>500</v>
      </c>
      <c r="I75" s="121">
        <v>500</v>
      </c>
      <c r="J75" s="121"/>
      <c r="K75" s="121" t="s">
        <v>36</v>
      </c>
      <c r="L75" s="127" t="s">
        <v>496</v>
      </c>
      <c r="M75" s="148">
        <v>20</v>
      </c>
    </row>
    <row r="76" spans="1:15" s="149" customFormat="1" ht="31.5">
      <c r="A76" s="120">
        <f t="shared" si="4"/>
        <v>21</v>
      </c>
      <c r="B76" s="125" t="s">
        <v>109</v>
      </c>
      <c r="C76" s="121" t="s">
        <v>128</v>
      </c>
      <c r="D76" s="121" t="s">
        <v>16</v>
      </c>
      <c r="E76" s="121">
        <v>112.5</v>
      </c>
      <c r="F76" s="121">
        <v>33500</v>
      </c>
      <c r="G76" s="121">
        <v>10000</v>
      </c>
      <c r="H76" s="121">
        <v>2500</v>
      </c>
      <c r="I76" s="121">
        <v>7500</v>
      </c>
      <c r="J76" s="121"/>
      <c r="K76" s="121" t="s">
        <v>111</v>
      </c>
      <c r="L76" s="127" t="s">
        <v>534</v>
      </c>
      <c r="M76" s="148">
        <v>40</v>
      </c>
      <c r="O76" s="121" t="s">
        <v>527</v>
      </c>
    </row>
    <row r="77" spans="1:15" s="149" customFormat="1">
      <c r="A77" s="120"/>
      <c r="B77" s="280" t="s">
        <v>535</v>
      </c>
      <c r="C77" s="280"/>
      <c r="D77" s="280"/>
      <c r="E77" s="280"/>
      <c r="F77" s="280"/>
      <c r="G77" s="280"/>
      <c r="H77" s="280"/>
      <c r="I77" s="280"/>
      <c r="J77" s="280"/>
      <c r="K77" s="280"/>
      <c r="L77" s="280"/>
      <c r="M77" s="281"/>
    </row>
    <row r="78" spans="1:15" s="149" customFormat="1">
      <c r="A78" s="120">
        <v>2</v>
      </c>
      <c r="B78" s="154" t="s">
        <v>536</v>
      </c>
      <c r="C78" s="124"/>
      <c r="D78" s="124"/>
      <c r="E78" s="124"/>
      <c r="F78" s="118">
        <f>SUM(F79:F80)</f>
        <v>183596</v>
      </c>
      <c r="G78" s="118">
        <f>SUM(G79:G80)</f>
        <v>185059</v>
      </c>
      <c r="H78" s="118">
        <f t="shared" ref="H78:J78" si="5">SUM(H79:H80)</f>
        <v>185059</v>
      </c>
      <c r="I78" s="124">
        <f t="shared" si="5"/>
        <v>0</v>
      </c>
      <c r="J78" s="124">
        <f t="shared" si="5"/>
        <v>0</v>
      </c>
      <c r="K78" s="124"/>
      <c r="L78" s="124"/>
      <c r="M78" s="119">
        <f t="shared" ref="M78" si="6">SUM(M79:M80)</f>
        <v>255</v>
      </c>
    </row>
    <row r="79" spans="1:15" s="149" customFormat="1" ht="31.5">
      <c r="A79" s="120">
        <v>1</v>
      </c>
      <c r="B79" s="125" t="s">
        <v>136</v>
      </c>
      <c r="C79" s="121" t="s">
        <v>137</v>
      </c>
      <c r="D79" s="121" t="s">
        <v>138</v>
      </c>
      <c r="E79" s="121">
        <v>3</v>
      </c>
      <c r="F79" s="121">
        <v>1836</v>
      </c>
      <c r="G79" s="121">
        <v>20339</v>
      </c>
      <c r="H79" s="121">
        <v>20339</v>
      </c>
      <c r="I79" s="121"/>
      <c r="J79" s="121"/>
      <c r="K79" s="121" t="s">
        <v>33</v>
      </c>
      <c r="L79" s="127" t="s">
        <v>514</v>
      </c>
      <c r="M79" s="148">
        <v>35</v>
      </c>
    </row>
    <row r="80" spans="1:15" s="149" customFormat="1" ht="31.5">
      <c r="A80" s="120">
        <v>2</v>
      </c>
      <c r="B80" s="125" t="s">
        <v>139</v>
      </c>
      <c r="C80" s="121" t="s">
        <v>140</v>
      </c>
      <c r="D80" s="121" t="s">
        <v>122</v>
      </c>
      <c r="E80" s="121" t="s">
        <v>141</v>
      </c>
      <c r="F80" s="121">
        <v>181760</v>
      </c>
      <c r="G80" s="121">
        <v>164720</v>
      </c>
      <c r="H80" s="121">
        <v>164720</v>
      </c>
      <c r="I80" s="121"/>
      <c r="J80" s="121"/>
      <c r="K80" s="121" t="s">
        <v>33</v>
      </c>
      <c r="L80" s="127" t="s">
        <v>514</v>
      </c>
      <c r="M80" s="148">
        <v>220</v>
      </c>
    </row>
    <row r="81" spans="1:15" s="149" customFormat="1">
      <c r="A81" s="120"/>
      <c r="B81" s="280" t="s">
        <v>537</v>
      </c>
      <c r="C81" s="280"/>
      <c r="D81" s="280"/>
      <c r="E81" s="280"/>
      <c r="F81" s="280"/>
      <c r="G81" s="280"/>
      <c r="H81" s="280"/>
      <c r="I81" s="280"/>
      <c r="J81" s="280"/>
      <c r="K81" s="280"/>
      <c r="L81" s="280"/>
      <c r="M81" s="281"/>
    </row>
    <row r="82" spans="1:15" s="149" customFormat="1">
      <c r="A82" s="120">
        <v>2</v>
      </c>
      <c r="B82" s="154" t="s">
        <v>536</v>
      </c>
      <c r="C82" s="124"/>
      <c r="D82" s="124"/>
      <c r="E82" s="124"/>
      <c r="F82" s="118">
        <f>SUM(F83:F84)</f>
        <v>5956</v>
      </c>
      <c r="G82" s="118">
        <f>SUM(G83:G84)</f>
        <v>26550</v>
      </c>
      <c r="H82" s="118">
        <f t="shared" ref="H82:J82" si="7">SUM(H83:H84)</f>
        <v>26550</v>
      </c>
      <c r="I82" s="118">
        <f t="shared" si="7"/>
        <v>0</v>
      </c>
      <c r="J82" s="124">
        <f t="shared" si="7"/>
        <v>0</v>
      </c>
      <c r="K82" s="124"/>
      <c r="L82" s="124"/>
      <c r="M82" s="119">
        <f t="shared" ref="M82" si="8">SUM(M83:M84)</f>
        <v>55</v>
      </c>
    </row>
    <row r="83" spans="1:15" s="149" customFormat="1" ht="31.5">
      <c r="A83" s="120">
        <v>1</v>
      </c>
      <c r="B83" s="125" t="s">
        <v>142</v>
      </c>
      <c r="C83" s="121" t="s">
        <v>143</v>
      </c>
      <c r="D83" s="121" t="s">
        <v>144</v>
      </c>
      <c r="E83" s="121">
        <v>54</v>
      </c>
      <c r="F83" s="121">
        <v>756</v>
      </c>
      <c r="G83" s="121">
        <v>150</v>
      </c>
      <c r="H83" s="121">
        <v>150</v>
      </c>
      <c r="I83" s="121"/>
      <c r="J83" s="121"/>
      <c r="K83" s="121" t="s">
        <v>532</v>
      </c>
      <c r="L83" s="127" t="s">
        <v>493</v>
      </c>
      <c r="M83" s="148">
        <v>5</v>
      </c>
    </row>
    <row r="84" spans="1:15" s="149" customFormat="1" ht="31.5">
      <c r="A84" s="120">
        <v>2</v>
      </c>
      <c r="B84" s="125" t="s">
        <v>21</v>
      </c>
      <c r="C84" s="121" t="s">
        <v>145</v>
      </c>
      <c r="D84" s="121" t="s">
        <v>46</v>
      </c>
      <c r="E84" s="121">
        <v>1</v>
      </c>
      <c r="F84" s="121">
        <v>5200</v>
      </c>
      <c r="G84" s="121">
        <v>26400</v>
      </c>
      <c r="H84" s="121">
        <v>26400</v>
      </c>
      <c r="I84" s="121"/>
      <c r="J84" s="121"/>
      <c r="K84" s="121" t="s">
        <v>23</v>
      </c>
      <c r="L84" s="127" t="s">
        <v>499</v>
      </c>
      <c r="M84" s="148">
        <v>50</v>
      </c>
    </row>
    <row r="85" spans="1:15">
      <c r="A85" s="283" t="s">
        <v>538</v>
      </c>
      <c r="B85" s="280"/>
      <c r="C85" s="280"/>
      <c r="D85" s="280"/>
      <c r="E85" s="280"/>
      <c r="F85" s="280"/>
      <c r="G85" s="280"/>
      <c r="H85" s="280"/>
      <c r="I85" s="280"/>
      <c r="J85" s="280"/>
      <c r="K85" s="280"/>
      <c r="L85" s="280"/>
      <c r="M85" s="144"/>
    </row>
    <row r="86" spans="1:15">
      <c r="A86" s="155">
        <v>4</v>
      </c>
      <c r="B86" s="284" t="s">
        <v>539</v>
      </c>
      <c r="C86" s="284"/>
      <c r="D86" s="124"/>
      <c r="E86" s="124"/>
      <c r="F86" s="118">
        <f>SUM(F87:F90)</f>
        <v>113300</v>
      </c>
      <c r="G86" s="118">
        <f>SUM(G87:G90)</f>
        <v>27940</v>
      </c>
      <c r="H86" s="118">
        <f t="shared" ref="H86:M86" si="9">SUM(H87:H90)</f>
        <v>11556</v>
      </c>
      <c r="I86" s="118">
        <f t="shared" si="9"/>
        <v>24784</v>
      </c>
      <c r="J86" s="118">
        <f t="shared" si="9"/>
        <v>1200</v>
      </c>
      <c r="K86" s="118"/>
      <c r="L86" s="118"/>
      <c r="M86" s="119">
        <f t="shared" si="9"/>
        <v>340</v>
      </c>
    </row>
    <row r="87" spans="1:15" ht="47.25">
      <c r="A87" s="156">
        <v>1</v>
      </c>
      <c r="B87" s="121" t="s">
        <v>73</v>
      </c>
      <c r="C87" s="121" t="s">
        <v>146</v>
      </c>
      <c r="D87" s="121" t="s">
        <v>63</v>
      </c>
      <c r="E87" s="121">
        <v>500</v>
      </c>
      <c r="F87" s="121">
        <v>50000</v>
      </c>
      <c r="G87" s="121">
        <v>12200</v>
      </c>
      <c r="H87" s="121">
        <v>4000</v>
      </c>
      <c r="I87" s="121">
        <v>8200</v>
      </c>
      <c r="J87" s="121"/>
      <c r="K87" s="121" t="s">
        <v>33</v>
      </c>
      <c r="L87" s="121" t="s">
        <v>540</v>
      </c>
      <c r="M87" s="148">
        <v>120</v>
      </c>
    </row>
    <row r="88" spans="1:15" ht="47.25">
      <c r="A88" s="120">
        <v>2</v>
      </c>
      <c r="B88" s="121" t="s">
        <v>73</v>
      </c>
      <c r="C88" s="121" t="s">
        <v>147</v>
      </c>
      <c r="D88" s="121" t="s">
        <v>83</v>
      </c>
      <c r="E88" s="122">
        <v>1500</v>
      </c>
      <c r="F88" s="122">
        <v>3700</v>
      </c>
      <c r="G88" s="139">
        <v>2640</v>
      </c>
      <c r="H88" s="139">
        <f>2640*0.4</f>
        <v>1056</v>
      </c>
      <c r="I88" s="139">
        <f>+G88-H88</f>
        <v>1584</v>
      </c>
      <c r="J88" s="138"/>
      <c r="K88" s="121" t="s">
        <v>33</v>
      </c>
      <c r="L88" s="121" t="s">
        <v>501</v>
      </c>
      <c r="M88" s="144">
        <v>20</v>
      </c>
    </row>
    <row r="89" spans="1:15" ht="31.5">
      <c r="A89" s="120">
        <v>3</v>
      </c>
      <c r="B89" s="121" t="s">
        <v>73</v>
      </c>
      <c r="C89" s="121" t="s">
        <v>148</v>
      </c>
      <c r="D89" s="121" t="s">
        <v>63</v>
      </c>
      <c r="E89" s="122">
        <v>10</v>
      </c>
      <c r="F89" s="122">
        <v>50000</v>
      </c>
      <c r="G89" s="139">
        <v>2000</v>
      </c>
      <c r="H89" s="139">
        <v>5000</v>
      </c>
      <c r="I89" s="139">
        <v>15000</v>
      </c>
      <c r="J89" s="138"/>
      <c r="K89" s="141" t="s">
        <v>33</v>
      </c>
      <c r="L89" s="127" t="s">
        <v>508</v>
      </c>
      <c r="M89" s="128">
        <v>100</v>
      </c>
    </row>
    <row r="90" spans="1:15" ht="31.5">
      <c r="A90" s="120">
        <v>4</v>
      </c>
      <c r="B90" s="121" t="s">
        <v>149</v>
      </c>
      <c r="C90" s="121" t="s">
        <v>150</v>
      </c>
      <c r="D90" s="121" t="s">
        <v>16</v>
      </c>
      <c r="E90" s="122">
        <v>6</v>
      </c>
      <c r="F90" s="122">
        <f>1200*8</f>
        <v>9600</v>
      </c>
      <c r="G90" s="139">
        <v>11100</v>
      </c>
      <c r="H90" s="139">
        <v>1500</v>
      </c>
      <c r="I90" s="139"/>
      <c r="J90" s="139">
        <v>1200</v>
      </c>
      <c r="K90" s="141" t="s">
        <v>39</v>
      </c>
      <c r="L90" s="127" t="s">
        <v>528</v>
      </c>
      <c r="M90" s="128">
        <v>100</v>
      </c>
      <c r="O90" s="107" t="s">
        <v>541</v>
      </c>
    </row>
    <row r="91" spans="1:15">
      <c r="A91" s="136"/>
      <c r="B91" s="280" t="s">
        <v>542</v>
      </c>
      <c r="C91" s="280"/>
      <c r="D91" s="280"/>
      <c r="E91" s="280"/>
      <c r="F91" s="280"/>
      <c r="G91" s="280"/>
      <c r="H91" s="280"/>
      <c r="I91" s="280"/>
      <c r="J91" s="280"/>
      <c r="K91" s="280"/>
      <c r="L91" s="280"/>
      <c r="M91" s="281"/>
    </row>
    <row r="92" spans="1:15">
      <c r="A92" s="136">
        <v>9</v>
      </c>
      <c r="B92" s="154" t="s">
        <v>543</v>
      </c>
      <c r="C92" s="124"/>
      <c r="D92" s="124"/>
      <c r="E92" s="124"/>
      <c r="F92" s="118">
        <f>SUM(F93:F101)</f>
        <v>25740</v>
      </c>
      <c r="G92" s="118">
        <f>SUM(G93:G101)</f>
        <v>11160</v>
      </c>
      <c r="H92" s="118">
        <f t="shared" ref="H92:J92" si="10">SUM(H93:H101)</f>
        <v>3800</v>
      </c>
      <c r="I92" s="118">
        <f t="shared" si="10"/>
        <v>7350</v>
      </c>
      <c r="J92" s="118">
        <f t="shared" si="10"/>
        <v>0</v>
      </c>
      <c r="K92" s="137"/>
      <c r="L92" s="137"/>
      <c r="M92" s="119">
        <f t="shared" ref="M92" si="11">SUM(M93:M101)</f>
        <v>139</v>
      </c>
    </row>
    <row r="93" spans="1:15" ht="31.5">
      <c r="A93" s="120">
        <v>1</v>
      </c>
      <c r="B93" s="121" t="s">
        <v>151</v>
      </c>
      <c r="C93" s="121" t="s">
        <v>152</v>
      </c>
      <c r="D93" s="125" t="s">
        <v>80</v>
      </c>
      <c r="E93" s="122">
        <v>3</v>
      </c>
      <c r="F93" s="122">
        <v>750</v>
      </c>
      <c r="G93" s="139">
        <v>2500</v>
      </c>
      <c r="H93" s="139">
        <v>500</v>
      </c>
      <c r="I93" s="139">
        <v>2000</v>
      </c>
      <c r="J93" s="138"/>
      <c r="K93" s="121" t="s">
        <v>500</v>
      </c>
      <c r="L93" s="127" t="s">
        <v>495</v>
      </c>
      <c r="M93" s="126">
        <v>25</v>
      </c>
    </row>
    <row r="94" spans="1:15" ht="31.5">
      <c r="A94" s="120">
        <v>2</v>
      </c>
      <c r="B94" s="121" t="s">
        <v>153</v>
      </c>
      <c r="C94" s="121" t="s">
        <v>154</v>
      </c>
      <c r="D94" s="143" t="s">
        <v>16</v>
      </c>
      <c r="E94" s="143">
        <v>15</v>
      </c>
      <c r="F94" s="143">
        <v>6000</v>
      </c>
      <c r="G94" s="143">
        <v>400</v>
      </c>
      <c r="H94" s="143">
        <v>250</v>
      </c>
      <c r="I94" s="143">
        <v>150</v>
      </c>
      <c r="J94" s="143"/>
      <c r="K94" s="143" t="s">
        <v>39</v>
      </c>
      <c r="L94" s="121" t="s">
        <v>496</v>
      </c>
      <c r="M94" s="144">
        <v>15</v>
      </c>
    </row>
    <row r="95" spans="1:15" ht="31.5">
      <c r="A95" s="120">
        <v>3</v>
      </c>
      <c r="B95" s="121" t="s">
        <v>155</v>
      </c>
      <c r="C95" s="121" t="s">
        <v>156</v>
      </c>
      <c r="D95" s="143" t="s">
        <v>46</v>
      </c>
      <c r="E95" s="143"/>
      <c r="F95" s="143">
        <v>240</v>
      </c>
      <c r="G95" s="143">
        <v>400</v>
      </c>
      <c r="H95" s="143">
        <v>100</v>
      </c>
      <c r="I95" s="143">
        <v>300</v>
      </c>
      <c r="J95" s="143"/>
      <c r="K95" s="143" t="s">
        <v>39</v>
      </c>
      <c r="L95" s="121" t="s">
        <v>496</v>
      </c>
      <c r="M95" s="144">
        <v>10</v>
      </c>
    </row>
    <row r="96" spans="1:15" ht="31.5">
      <c r="A96" s="120">
        <v>4</v>
      </c>
      <c r="B96" s="121" t="s">
        <v>157</v>
      </c>
      <c r="C96" s="121" t="s">
        <v>158</v>
      </c>
      <c r="D96" s="143" t="s">
        <v>26</v>
      </c>
      <c r="E96" s="143">
        <v>350</v>
      </c>
      <c r="F96" s="143">
        <v>1750</v>
      </c>
      <c r="G96" s="143">
        <v>450</v>
      </c>
      <c r="H96" s="143">
        <v>100</v>
      </c>
      <c r="I96" s="143">
        <v>350</v>
      </c>
      <c r="J96" s="143"/>
      <c r="K96" s="143" t="s">
        <v>159</v>
      </c>
      <c r="L96" s="121" t="s">
        <v>544</v>
      </c>
      <c r="M96" s="144">
        <v>5</v>
      </c>
    </row>
    <row r="97" spans="1:15" ht="31.5">
      <c r="A97" s="120">
        <v>5</v>
      </c>
      <c r="B97" s="121" t="s">
        <v>157</v>
      </c>
      <c r="C97" s="121" t="s">
        <v>160</v>
      </c>
      <c r="D97" s="143" t="s">
        <v>26</v>
      </c>
      <c r="E97" s="143">
        <v>120</v>
      </c>
      <c r="F97" s="143">
        <v>600</v>
      </c>
      <c r="G97" s="143">
        <v>560</v>
      </c>
      <c r="H97" s="143">
        <v>250</v>
      </c>
      <c r="I97" s="143">
        <v>300</v>
      </c>
      <c r="J97" s="143"/>
      <c r="K97" s="143" t="s">
        <v>159</v>
      </c>
      <c r="L97" s="121" t="s">
        <v>493</v>
      </c>
      <c r="M97" s="144">
        <v>15</v>
      </c>
    </row>
    <row r="98" spans="1:15" ht="47.25">
      <c r="A98" s="120">
        <v>6</v>
      </c>
      <c r="B98" s="121" t="s">
        <v>157</v>
      </c>
      <c r="C98" s="121" t="s">
        <v>161</v>
      </c>
      <c r="D98" s="143" t="s">
        <v>16</v>
      </c>
      <c r="E98" s="143">
        <v>100</v>
      </c>
      <c r="F98" s="143">
        <v>4000</v>
      </c>
      <c r="G98" s="143">
        <v>4000</v>
      </c>
      <c r="H98" s="143">
        <v>1500</v>
      </c>
      <c r="I98" s="143">
        <v>2500</v>
      </c>
      <c r="J98" s="143"/>
      <c r="K98" s="143" t="s">
        <v>159</v>
      </c>
      <c r="L98" s="121" t="s">
        <v>545</v>
      </c>
      <c r="M98" s="144">
        <v>40</v>
      </c>
      <c r="O98" s="107" t="s">
        <v>546</v>
      </c>
    </row>
    <row r="99" spans="1:15" ht="31.5">
      <c r="A99" s="120">
        <v>7</v>
      </c>
      <c r="B99" s="121" t="s">
        <v>162</v>
      </c>
      <c r="C99" s="121" t="s">
        <v>156</v>
      </c>
      <c r="D99" s="143" t="s">
        <v>163</v>
      </c>
      <c r="E99" s="143">
        <f>200000/800</f>
        <v>250</v>
      </c>
      <c r="F99" s="143">
        <v>200</v>
      </c>
      <c r="G99" s="143">
        <v>350</v>
      </c>
      <c r="H99" s="143">
        <v>100</v>
      </c>
      <c r="I99" s="143">
        <v>250</v>
      </c>
      <c r="J99" s="143"/>
      <c r="K99" s="143" t="s">
        <v>547</v>
      </c>
      <c r="L99" s="121" t="s">
        <v>529</v>
      </c>
      <c r="M99" s="144">
        <v>5</v>
      </c>
    </row>
    <row r="100" spans="1:15" ht="31.5">
      <c r="A100" s="120">
        <v>8</v>
      </c>
      <c r="B100" s="121" t="s">
        <v>164</v>
      </c>
      <c r="C100" s="121" t="s">
        <v>165</v>
      </c>
      <c r="D100" s="143" t="s">
        <v>83</v>
      </c>
      <c r="E100" s="143">
        <v>3.6</v>
      </c>
      <c r="F100" s="143">
        <v>7200</v>
      </c>
      <c r="G100" s="143">
        <v>1000</v>
      </c>
      <c r="H100" s="143">
        <v>500</v>
      </c>
      <c r="I100" s="143">
        <v>500</v>
      </c>
      <c r="J100" s="143"/>
      <c r="K100" s="121" t="s">
        <v>108</v>
      </c>
      <c r="L100" s="121" t="s">
        <v>503</v>
      </c>
      <c r="M100" s="144">
        <v>4</v>
      </c>
      <c r="N100" s="107">
        <v>4</v>
      </c>
    </row>
    <row r="101" spans="1:15" ht="32.25" thickBot="1">
      <c r="A101" s="157">
        <v>9</v>
      </c>
      <c r="B101" s="158" t="s">
        <v>166</v>
      </c>
      <c r="C101" s="159" t="s">
        <v>167</v>
      </c>
      <c r="D101" s="160" t="s">
        <v>16</v>
      </c>
      <c r="E101" s="161">
        <v>2500</v>
      </c>
      <c r="F101" s="162">
        <f>2500*2</f>
        <v>5000</v>
      </c>
      <c r="G101" s="162">
        <v>1500</v>
      </c>
      <c r="H101" s="162">
        <v>500</v>
      </c>
      <c r="I101" s="162">
        <v>1000</v>
      </c>
      <c r="J101" s="162"/>
      <c r="K101" s="160" t="s">
        <v>36</v>
      </c>
      <c r="L101" s="163">
        <v>43252</v>
      </c>
      <c r="M101" s="164">
        <v>20</v>
      </c>
    </row>
  </sheetData>
  <mergeCells count="23">
    <mergeCell ref="A45:M45"/>
    <mergeCell ref="A1:M1"/>
    <mergeCell ref="A2:M2"/>
    <mergeCell ref="A4:A5"/>
    <mergeCell ref="B4:B5"/>
    <mergeCell ref="C4:C5"/>
    <mergeCell ref="D4:F4"/>
    <mergeCell ref="G4:G5"/>
    <mergeCell ref="H4:J4"/>
    <mergeCell ref="K4:K5"/>
    <mergeCell ref="L4:L5"/>
    <mergeCell ref="M4:M5"/>
    <mergeCell ref="B6:C6"/>
    <mergeCell ref="A7:M7"/>
    <mergeCell ref="A35:M35"/>
    <mergeCell ref="B36:C36"/>
    <mergeCell ref="B91:M91"/>
    <mergeCell ref="B46:C46"/>
    <mergeCell ref="B54:M54"/>
    <mergeCell ref="B77:M77"/>
    <mergeCell ref="B81:M81"/>
    <mergeCell ref="A85:L85"/>
    <mergeCell ref="B86:C86"/>
  </mergeCells>
  <conditionalFormatting sqref="H56:I60 E56:F60 H65:I65 E65:F65 B56:C60 B79:C80 B83:C84 H68:I68 E68:F70 C66:C67 D71:D75 B62:C65 C71 B72:C76 B68:C70">
    <cfRule type="cellIs" dxfId="7" priority="6" stopIfTrue="1" operator="lessThan">
      <formula>0.0009999</formula>
    </cfRule>
  </conditionalFormatting>
  <conditionalFormatting sqref="A87:M87 B88">
    <cfRule type="cellIs" dxfId="6" priority="5" stopIfTrue="1" operator="lessThan">
      <formula>0.0009999</formula>
    </cfRule>
  </conditionalFormatting>
  <conditionalFormatting sqref="C88">
    <cfRule type="cellIs" dxfId="5" priority="4" stopIfTrue="1" operator="lessThan">
      <formula>0.0009999</formula>
    </cfRule>
  </conditionalFormatting>
  <conditionalFormatting sqref="B61:C61">
    <cfRule type="cellIs" dxfId="4" priority="3" stopIfTrue="1" operator="lessThan">
      <formula>0.0009999</formula>
    </cfRule>
  </conditionalFormatting>
  <conditionalFormatting sqref="B93:B101">
    <cfRule type="cellIs" dxfId="3" priority="2" stopIfTrue="1" operator="lessThan">
      <formula>0.0009999</formula>
    </cfRule>
  </conditionalFormatting>
  <conditionalFormatting sqref="D70">
    <cfRule type="cellIs" dxfId="2" priority="1" stopIfTrue="1" operator="lessThan">
      <formula>0.0009999</formula>
    </cfRule>
  </conditionalFormatting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28"/>
  <sheetViews>
    <sheetView workbookViewId="0">
      <selection activeCell="A6" sqref="A6"/>
    </sheetView>
  </sheetViews>
  <sheetFormatPr defaultRowHeight="12.75"/>
  <cols>
    <col min="1" max="1" width="4.28515625" style="167" customWidth="1"/>
    <col min="2" max="2" width="14.42578125" style="167" customWidth="1"/>
    <col min="3" max="3" width="16.28515625" style="167" customWidth="1"/>
    <col min="4" max="4" width="12" style="167" customWidth="1"/>
    <col min="5" max="5" width="13.5703125" style="167" customWidth="1"/>
    <col min="6" max="6" width="9.5703125" style="167" customWidth="1"/>
    <col min="7" max="7" width="10" style="167" customWidth="1"/>
    <col min="8" max="8" width="9" style="167" customWidth="1"/>
    <col min="9" max="9" width="9.42578125" style="167" customWidth="1"/>
    <col min="10" max="10" width="13.140625" style="167" customWidth="1"/>
    <col min="11" max="12" width="15.140625" style="167" customWidth="1"/>
    <col min="13" max="13" width="10.7109375" style="167" customWidth="1"/>
    <col min="14" max="14" width="9.5703125" style="167" customWidth="1"/>
    <col min="15" max="15" width="11.42578125" style="167" customWidth="1"/>
    <col min="16" max="16384" width="9.140625" style="167"/>
  </cols>
  <sheetData>
    <row r="1" spans="1:15" ht="24" customHeight="1">
      <c r="A1" s="307" t="s">
        <v>548</v>
      </c>
      <c r="B1" s="307"/>
      <c r="C1" s="307"/>
      <c r="D1" s="307"/>
      <c r="E1" s="307"/>
      <c r="F1" s="307"/>
      <c r="G1" s="307"/>
      <c r="H1" s="307"/>
      <c r="I1" s="307"/>
      <c r="J1" s="307"/>
      <c r="K1" s="307"/>
      <c r="L1" s="307"/>
      <c r="M1" s="307"/>
      <c r="N1" s="307"/>
      <c r="O1" s="307"/>
    </row>
    <row r="2" spans="1:15" ht="18.75" customHeight="1">
      <c r="A2" s="308" t="s">
        <v>487</v>
      </c>
      <c r="B2" s="309"/>
      <c r="C2" s="309"/>
      <c r="D2" s="309"/>
      <c r="E2" s="309"/>
      <c r="F2" s="309"/>
      <c r="G2" s="309"/>
      <c r="H2" s="309"/>
      <c r="I2" s="309"/>
      <c r="J2" s="309"/>
      <c r="K2" s="309"/>
      <c r="L2" s="309"/>
      <c r="M2" s="309"/>
      <c r="N2" s="309"/>
      <c r="O2" s="310"/>
    </row>
    <row r="3" spans="1:15" ht="18.75" customHeight="1" thickBot="1">
      <c r="A3" s="311"/>
      <c r="B3" s="312"/>
      <c r="C3" s="312"/>
      <c r="D3" s="312"/>
      <c r="E3" s="312"/>
      <c r="F3" s="312"/>
      <c r="G3" s="312"/>
      <c r="H3" s="312"/>
      <c r="I3" s="312"/>
      <c r="J3" s="312"/>
      <c r="K3" s="312"/>
      <c r="L3" s="312"/>
      <c r="M3" s="312"/>
      <c r="N3" s="312"/>
      <c r="O3" s="313"/>
    </row>
    <row r="4" spans="1:15" ht="30" customHeight="1">
      <c r="A4" s="314" t="s">
        <v>1</v>
      </c>
      <c r="B4" s="302" t="s">
        <v>549</v>
      </c>
      <c r="C4" s="302" t="s">
        <v>550</v>
      </c>
      <c r="D4" s="302" t="s">
        <v>551</v>
      </c>
      <c r="E4" s="316" t="s">
        <v>168</v>
      </c>
      <c r="F4" s="299" t="s">
        <v>488</v>
      </c>
      <c r="G4" s="300"/>
      <c r="H4" s="301"/>
      <c r="I4" s="302" t="s">
        <v>552</v>
      </c>
      <c r="J4" s="299" t="s">
        <v>553</v>
      </c>
      <c r="K4" s="300"/>
      <c r="L4" s="301"/>
      <c r="M4" s="302" t="s">
        <v>554</v>
      </c>
      <c r="N4" s="302" t="s">
        <v>6</v>
      </c>
      <c r="O4" s="304" t="s">
        <v>7</v>
      </c>
    </row>
    <row r="5" spans="1:15" ht="39" thickBot="1">
      <c r="A5" s="315"/>
      <c r="B5" s="303"/>
      <c r="C5" s="303"/>
      <c r="D5" s="303"/>
      <c r="E5" s="317"/>
      <c r="F5" s="168" t="s">
        <v>555</v>
      </c>
      <c r="G5" s="168" t="s">
        <v>9</v>
      </c>
      <c r="H5" s="169" t="s">
        <v>10</v>
      </c>
      <c r="I5" s="303"/>
      <c r="J5" s="168" t="s">
        <v>556</v>
      </c>
      <c r="K5" s="168" t="s">
        <v>557</v>
      </c>
      <c r="L5" s="168" t="s">
        <v>558</v>
      </c>
      <c r="M5" s="303"/>
      <c r="N5" s="303"/>
      <c r="O5" s="305"/>
    </row>
    <row r="6" spans="1:15">
      <c r="A6" s="170"/>
      <c r="B6" s="306" t="s">
        <v>559</v>
      </c>
      <c r="C6" s="306"/>
      <c r="D6" s="171"/>
      <c r="E6" s="171"/>
      <c r="F6" s="171"/>
      <c r="G6" s="171"/>
      <c r="H6" s="171"/>
      <c r="I6" s="171"/>
      <c r="J6" s="171"/>
      <c r="K6" s="171"/>
      <c r="L6" s="171"/>
      <c r="M6" s="171"/>
      <c r="N6" s="171"/>
      <c r="O6" s="172"/>
    </row>
    <row r="7" spans="1:15" ht="51">
      <c r="A7" s="173">
        <v>1</v>
      </c>
      <c r="B7" s="174" t="s">
        <v>169</v>
      </c>
      <c r="C7" s="175" t="s">
        <v>170</v>
      </c>
      <c r="D7" s="176" t="s">
        <v>171</v>
      </c>
      <c r="E7" s="176" t="s">
        <v>172</v>
      </c>
      <c r="F7" s="176" t="s">
        <v>10</v>
      </c>
      <c r="G7" s="177"/>
      <c r="H7" s="178">
        <v>50</v>
      </c>
      <c r="I7" s="176">
        <f t="shared" ref="I7:I14" si="0">+J7+K7</f>
        <v>110</v>
      </c>
      <c r="J7" s="178">
        <v>110</v>
      </c>
      <c r="K7" s="179"/>
      <c r="L7" s="180"/>
      <c r="M7" s="180" t="s">
        <v>39</v>
      </c>
      <c r="N7" s="181">
        <v>43525</v>
      </c>
      <c r="O7" s="180">
        <v>4</v>
      </c>
    </row>
    <row r="8" spans="1:15" ht="51">
      <c r="A8" s="173">
        <f>1+A7</f>
        <v>2</v>
      </c>
      <c r="B8" s="182" t="s">
        <v>173</v>
      </c>
      <c r="C8" s="180" t="s">
        <v>174</v>
      </c>
      <c r="D8" s="176" t="s">
        <v>171</v>
      </c>
      <c r="E8" s="176" t="s">
        <v>175</v>
      </c>
      <c r="F8" s="176" t="s">
        <v>10</v>
      </c>
      <c r="G8" s="177"/>
      <c r="H8" s="178">
        <v>50</v>
      </c>
      <c r="I8" s="176">
        <f t="shared" si="0"/>
        <v>670</v>
      </c>
      <c r="J8" s="176">
        <v>420</v>
      </c>
      <c r="K8" s="176">
        <v>250</v>
      </c>
      <c r="L8" s="176"/>
      <c r="M8" s="183" t="s">
        <v>36</v>
      </c>
      <c r="N8" s="184">
        <v>43525</v>
      </c>
      <c r="O8" s="185">
        <v>1</v>
      </c>
    </row>
    <row r="9" spans="1:15" ht="63.75">
      <c r="A9" s="173">
        <f t="shared" ref="A9:A57" si="1">1+A8</f>
        <v>3</v>
      </c>
      <c r="B9" s="182" t="s">
        <v>176</v>
      </c>
      <c r="C9" s="186" t="s">
        <v>177</v>
      </c>
      <c r="D9" s="176" t="s">
        <v>171</v>
      </c>
      <c r="E9" s="176" t="s">
        <v>175</v>
      </c>
      <c r="F9" s="176" t="s">
        <v>10</v>
      </c>
      <c r="G9" s="177"/>
      <c r="H9" s="178">
        <v>50</v>
      </c>
      <c r="I9" s="176">
        <f t="shared" si="0"/>
        <v>120</v>
      </c>
      <c r="J9" s="176">
        <v>120</v>
      </c>
      <c r="K9" s="176"/>
      <c r="L9" s="176"/>
      <c r="M9" s="180" t="s">
        <v>39</v>
      </c>
      <c r="N9" s="184">
        <v>43525</v>
      </c>
      <c r="O9" s="180">
        <v>2</v>
      </c>
    </row>
    <row r="10" spans="1:15" ht="63.75">
      <c r="A10" s="173">
        <f t="shared" si="1"/>
        <v>4</v>
      </c>
      <c r="B10" s="182" t="s">
        <v>178</v>
      </c>
      <c r="C10" s="185" t="s">
        <v>179</v>
      </c>
      <c r="D10" s="176" t="s">
        <v>171</v>
      </c>
      <c r="E10" s="176" t="s">
        <v>180</v>
      </c>
      <c r="F10" s="176" t="s">
        <v>10</v>
      </c>
      <c r="G10" s="177"/>
      <c r="H10" s="178">
        <v>50</v>
      </c>
      <c r="I10" s="176">
        <f t="shared" si="0"/>
        <v>110</v>
      </c>
      <c r="J10" s="176">
        <v>110</v>
      </c>
      <c r="K10" s="176"/>
      <c r="L10" s="176"/>
      <c r="M10" s="180" t="s">
        <v>39</v>
      </c>
      <c r="N10" s="181">
        <v>43525</v>
      </c>
      <c r="O10" s="185">
        <v>2</v>
      </c>
    </row>
    <row r="11" spans="1:15" ht="38.25">
      <c r="A11" s="173">
        <f t="shared" si="1"/>
        <v>5</v>
      </c>
      <c r="B11" s="182" t="s">
        <v>181</v>
      </c>
      <c r="C11" s="186" t="s">
        <v>182</v>
      </c>
      <c r="D11" s="176" t="s">
        <v>171</v>
      </c>
      <c r="E11" s="176" t="s">
        <v>183</v>
      </c>
      <c r="F11" s="176" t="s">
        <v>10</v>
      </c>
      <c r="G11" s="177"/>
      <c r="H11" s="178">
        <v>50</v>
      </c>
      <c r="I11" s="176">
        <f t="shared" si="0"/>
        <v>75</v>
      </c>
      <c r="J11" s="176">
        <v>75</v>
      </c>
      <c r="K11" s="176"/>
      <c r="L11" s="176"/>
      <c r="M11" s="180" t="s">
        <v>39</v>
      </c>
      <c r="N11" s="181">
        <v>43525</v>
      </c>
      <c r="O11" s="185">
        <v>1</v>
      </c>
    </row>
    <row r="12" spans="1:15" ht="51">
      <c r="A12" s="173">
        <f t="shared" si="1"/>
        <v>6</v>
      </c>
      <c r="B12" s="176" t="s">
        <v>184</v>
      </c>
      <c r="C12" s="176" t="s">
        <v>185</v>
      </c>
      <c r="D12" s="176" t="s">
        <v>171</v>
      </c>
      <c r="E12" s="176" t="s">
        <v>175</v>
      </c>
      <c r="F12" s="176" t="s">
        <v>10</v>
      </c>
      <c r="G12" s="176"/>
      <c r="H12" s="176">
        <v>20</v>
      </c>
      <c r="I12" s="176">
        <f t="shared" si="0"/>
        <v>50</v>
      </c>
      <c r="J12" s="176">
        <v>20</v>
      </c>
      <c r="K12" s="176">
        <v>30</v>
      </c>
      <c r="L12" s="176"/>
      <c r="M12" s="183" t="s">
        <v>36</v>
      </c>
      <c r="N12" s="187">
        <v>43556</v>
      </c>
      <c r="O12" s="188">
        <v>2</v>
      </c>
    </row>
    <row r="13" spans="1:15" ht="38.25">
      <c r="A13" s="173">
        <f t="shared" si="1"/>
        <v>7</v>
      </c>
      <c r="B13" s="176" t="s">
        <v>186</v>
      </c>
      <c r="C13" s="176" t="s">
        <v>187</v>
      </c>
      <c r="D13" s="176" t="s">
        <v>171</v>
      </c>
      <c r="E13" s="176" t="s">
        <v>188</v>
      </c>
      <c r="F13" s="176" t="s">
        <v>10</v>
      </c>
      <c r="G13" s="176"/>
      <c r="H13" s="176">
        <f>+I13/2</f>
        <v>20</v>
      </c>
      <c r="I13" s="176">
        <f t="shared" si="0"/>
        <v>40</v>
      </c>
      <c r="J13" s="176">
        <v>10</v>
      </c>
      <c r="K13" s="176">
        <v>30</v>
      </c>
      <c r="L13" s="176"/>
      <c r="M13" s="183" t="s">
        <v>36</v>
      </c>
      <c r="N13" s="187">
        <v>43556</v>
      </c>
      <c r="O13" s="188">
        <v>2</v>
      </c>
    </row>
    <row r="14" spans="1:15" ht="51">
      <c r="A14" s="173">
        <f t="shared" si="1"/>
        <v>8</v>
      </c>
      <c r="B14" s="182" t="s">
        <v>189</v>
      </c>
      <c r="C14" s="180" t="s">
        <v>190</v>
      </c>
      <c r="D14" s="176" t="s">
        <v>171</v>
      </c>
      <c r="E14" s="176" t="s">
        <v>191</v>
      </c>
      <c r="F14" s="176" t="s">
        <v>10</v>
      </c>
      <c r="G14" s="177"/>
      <c r="H14" s="176">
        <f t="shared" ref="H14:H25" si="2">+I14/2</f>
        <v>100</v>
      </c>
      <c r="I14" s="176">
        <f t="shared" si="0"/>
        <v>200</v>
      </c>
      <c r="J14" s="176">
        <v>100</v>
      </c>
      <c r="K14" s="176">
        <v>100</v>
      </c>
      <c r="L14" s="176"/>
      <c r="M14" s="183" t="s">
        <v>36</v>
      </c>
      <c r="N14" s="181">
        <v>43556</v>
      </c>
      <c r="O14" s="180">
        <v>2</v>
      </c>
    </row>
    <row r="15" spans="1:15" ht="51">
      <c r="A15" s="173">
        <f t="shared" si="1"/>
        <v>9</v>
      </c>
      <c r="B15" s="176" t="s">
        <v>192</v>
      </c>
      <c r="C15" s="176" t="s">
        <v>193</v>
      </c>
      <c r="D15" s="176" t="s">
        <v>171</v>
      </c>
      <c r="E15" s="176" t="s">
        <v>175</v>
      </c>
      <c r="F15" s="176" t="s">
        <v>10</v>
      </c>
      <c r="G15" s="176"/>
      <c r="H15" s="176">
        <v>70</v>
      </c>
      <c r="I15" s="176">
        <v>150</v>
      </c>
      <c r="J15" s="176">
        <v>60</v>
      </c>
      <c r="K15" s="176">
        <v>90</v>
      </c>
      <c r="L15" s="176"/>
      <c r="M15" s="176" t="s">
        <v>505</v>
      </c>
      <c r="N15" s="189">
        <v>43586</v>
      </c>
      <c r="O15" s="176">
        <v>4</v>
      </c>
    </row>
    <row r="16" spans="1:15" ht="51">
      <c r="A16" s="173">
        <f t="shared" si="1"/>
        <v>10</v>
      </c>
      <c r="B16" s="182" t="s">
        <v>194</v>
      </c>
      <c r="C16" s="186" t="s">
        <v>195</v>
      </c>
      <c r="D16" s="176" t="s">
        <v>171</v>
      </c>
      <c r="E16" s="176" t="s">
        <v>196</v>
      </c>
      <c r="F16" s="176" t="s">
        <v>10</v>
      </c>
      <c r="G16" s="177"/>
      <c r="H16" s="176">
        <f t="shared" si="2"/>
        <v>100</v>
      </c>
      <c r="I16" s="176">
        <f>+J16+K16</f>
        <v>200</v>
      </c>
      <c r="J16" s="176">
        <v>100</v>
      </c>
      <c r="K16" s="176">
        <v>100</v>
      </c>
      <c r="L16" s="176"/>
      <c r="M16" s="183" t="s">
        <v>36</v>
      </c>
      <c r="N16" s="181">
        <v>43586</v>
      </c>
      <c r="O16" s="180">
        <v>3</v>
      </c>
    </row>
    <row r="17" spans="1:15" ht="63.75">
      <c r="A17" s="173">
        <f t="shared" si="1"/>
        <v>11</v>
      </c>
      <c r="B17" s="182" t="s">
        <v>197</v>
      </c>
      <c r="C17" s="185" t="s">
        <v>198</v>
      </c>
      <c r="D17" s="176" t="s">
        <v>171</v>
      </c>
      <c r="E17" s="176" t="s">
        <v>199</v>
      </c>
      <c r="F17" s="176" t="s">
        <v>10</v>
      </c>
      <c r="G17" s="177"/>
      <c r="H17" s="176">
        <f t="shared" si="2"/>
        <v>55</v>
      </c>
      <c r="I17" s="176">
        <f>+J17+K17</f>
        <v>110</v>
      </c>
      <c r="J17" s="176">
        <v>110</v>
      </c>
      <c r="K17" s="176"/>
      <c r="L17" s="176"/>
      <c r="M17" s="180" t="s">
        <v>39</v>
      </c>
      <c r="N17" s="181">
        <v>43586</v>
      </c>
      <c r="O17" s="185">
        <v>2</v>
      </c>
    </row>
    <row r="18" spans="1:15" ht="25.5">
      <c r="A18" s="173">
        <f t="shared" si="1"/>
        <v>12</v>
      </c>
      <c r="B18" s="174" t="s">
        <v>200</v>
      </c>
      <c r="C18" s="190" t="s">
        <v>201</v>
      </c>
      <c r="D18" s="176" t="s">
        <v>171</v>
      </c>
      <c r="E18" s="176" t="s">
        <v>183</v>
      </c>
      <c r="F18" s="176" t="s">
        <v>10</v>
      </c>
      <c r="G18" s="177"/>
      <c r="H18" s="176">
        <f t="shared" si="2"/>
        <v>50</v>
      </c>
      <c r="I18" s="176">
        <f>+J18+K18</f>
        <v>100</v>
      </c>
      <c r="J18" s="176">
        <v>100</v>
      </c>
      <c r="K18" s="176"/>
      <c r="L18" s="176"/>
      <c r="M18" s="176" t="s">
        <v>36</v>
      </c>
      <c r="N18" s="181">
        <v>43586</v>
      </c>
      <c r="O18" s="180">
        <v>3</v>
      </c>
    </row>
    <row r="19" spans="1:15" ht="63.75">
      <c r="A19" s="173">
        <f t="shared" si="1"/>
        <v>13</v>
      </c>
      <c r="B19" s="176" t="s">
        <v>202</v>
      </c>
      <c r="C19" s="176" t="s">
        <v>203</v>
      </c>
      <c r="D19" s="176" t="s">
        <v>171</v>
      </c>
      <c r="E19" s="176" t="s">
        <v>175</v>
      </c>
      <c r="F19" s="176" t="s">
        <v>10</v>
      </c>
      <c r="G19" s="176"/>
      <c r="H19" s="176">
        <f t="shared" si="2"/>
        <v>250</v>
      </c>
      <c r="I19" s="176">
        <v>500</v>
      </c>
      <c r="J19" s="176">
        <v>100</v>
      </c>
      <c r="K19" s="176">
        <v>400</v>
      </c>
      <c r="L19" s="176"/>
      <c r="M19" s="176" t="s">
        <v>39</v>
      </c>
      <c r="N19" s="189">
        <v>43617</v>
      </c>
      <c r="O19" s="176">
        <v>4</v>
      </c>
    </row>
    <row r="20" spans="1:15" ht="51">
      <c r="A20" s="173">
        <f t="shared" si="1"/>
        <v>14</v>
      </c>
      <c r="B20" s="182" t="s">
        <v>204</v>
      </c>
      <c r="C20" s="186" t="s">
        <v>205</v>
      </c>
      <c r="D20" s="176" t="s">
        <v>171</v>
      </c>
      <c r="E20" s="176" t="s">
        <v>196</v>
      </c>
      <c r="F20" s="176" t="s">
        <v>10</v>
      </c>
      <c r="G20" s="177"/>
      <c r="H20" s="176">
        <f t="shared" si="2"/>
        <v>110</v>
      </c>
      <c r="I20" s="176">
        <f t="shared" ref="I20:I25" si="3">+J20+K20</f>
        <v>220</v>
      </c>
      <c r="J20" s="176">
        <v>100</v>
      </c>
      <c r="K20" s="176">
        <v>120</v>
      </c>
      <c r="L20" s="176"/>
      <c r="M20" s="180" t="s">
        <v>39</v>
      </c>
      <c r="N20" s="181">
        <v>43617</v>
      </c>
      <c r="O20" s="180">
        <v>3</v>
      </c>
    </row>
    <row r="21" spans="1:15" ht="51">
      <c r="A21" s="173">
        <f t="shared" si="1"/>
        <v>15</v>
      </c>
      <c r="B21" s="182" t="s">
        <v>206</v>
      </c>
      <c r="C21" s="186" t="s">
        <v>205</v>
      </c>
      <c r="D21" s="176" t="s">
        <v>171</v>
      </c>
      <c r="E21" s="176" t="s">
        <v>196</v>
      </c>
      <c r="F21" s="176" t="s">
        <v>10</v>
      </c>
      <c r="G21" s="177"/>
      <c r="H21" s="176">
        <f t="shared" si="2"/>
        <v>62.5</v>
      </c>
      <c r="I21" s="176">
        <f t="shared" si="3"/>
        <v>125</v>
      </c>
      <c r="J21" s="176">
        <v>75</v>
      </c>
      <c r="K21" s="176">
        <v>50</v>
      </c>
      <c r="L21" s="176"/>
      <c r="M21" s="180" t="s">
        <v>505</v>
      </c>
      <c r="N21" s="181">
        <v>43617</v>
      </c>
      <c r="O21" s="180">
        <v>2</v>
      </c>
    </row>
    <row r="22" spans="1:15" ht="51">
      <c r="A22" s="173">
        <f t="shared" si="1"/>
        <v>16</v>
      </c>
      <c r="B22" s="182" t="s">
        <v>207</v>
      </c>
      <c r="C22" s="186" t="s">
        <v>208</v>
      </c>
      <c r="D22" s="176" t="s">
        <v>171</v>
      </c>
      <c r="E22" s="176" t="s">
        <v>209</v>
      </c>
      <c r="F22" s="176" t="s">
        <v>10</v>
      </c>
      <c r="G22" s="177"/>
      <c r="H22" s="176">
        <f t="shared" si="2"/>
        <v>82.5</v>
      </c>
      <c r="I22" s="176">
        <f t="shared" si="3"/>
        <v>165</v>
      </c>
      <c r="J22" s="176">
        <v>65</v>
      </c>
      <c r="K22" s="176">
        <v>100</v>
      </c>
      <c r="L22" s="176"/>
      <c r="M22" s="180" t="s">
        <v>39</v>
      </c>
      <c r="N22" s="181">
        <v>43617</v>
      </c>
      <c r="O22" s="185">
        <v>4</v>
      </c>
    </row>
    <row r="23" spans="1:15" ht="51">
      <c r="A23" s="173">
        <f t="shared" si="1"/>
        <v>17</v>
      </c>
      <c r="B23" s="182" t="s">
        <v>210</v>
      </c>
      <c r="C23" s="186" t="s">
        <v>211</v>
      </c>
      <c r="D23" s="176" t="s">
        <v>171</v>
      </c>
      <c r="E23" s="176" t="s">
        <v>188</v>
      </c>
      <c r="F23" s="176" t="s">
        <v>10</v>
      </c>
      <c r="G23" s="177"/>
      <c r="H23" s="176">
        <f t="shared" si="2"/>
        <v>80</v>
      </c>
      <c r="I23" s="176">
        <f t="shared" si="3"/>
        <v>160</v>
      </c>
      <c r="J23" s="176">
        <v>60</v>
      </c>
      <c r="K23" s="176">
        <v>100</v>
      </c>
      <c r="L23" s="176"/>
      <c r="M23" s="183" t="s">
        <v>36</v>
      </c>
      <c r="N23" s="181">
        <v>43617</v>
      </c>
      <c r="O23" s="185">
        <v>3</v>
      </c>
    </row>
    <row r="24" spans="1:15" ht="25.5">
      <c r="A24" s="173">
        <f t="shared" si="1"/>
        <v>18</v>
      </c>
      <c r="B24" s="174" t="s">
        <v>212</v>
      </c>
      <c r="C24" s="180" t="s">
        <v>213</v>
      </c>
      <c r="D24" s="176" t="s">
        <v>171</v>
      </c>
      <c r="E24" s="176" t="s">
        <v>172</v>
      </c>
      <c r="F24" s="176" t="s">
        <v>10</v>
      </c>
      <c r="G24" s="173"/>
      <c r="H24" s="176">
        <f t="shared" si="2"/>
        <v>2500</v>
      </c>
      <c r="I24" s="176">
        <f t="shared" si="3"/>
        <v>5000</v>
      </c>
      <c r="J24" s="176">
        <v>1000</v>
      </c>
      <c r="K24" s="176">
        <v>4000</v>
      </c>
      <c r="L24" s="176"/>
      <c r="M24" s="180" t="s">
        <v>560</v>
      </c>
      <c r="N24" s="181">
        <v>43617</v>
      </c>
      <c r="O24" s="180">
        <v>30</v>
      </c>
    </row>
    <row r="25" spans="1:15" ht="38.25">
      <c r="A25" s="173">
        <f t="shared" si="1"/>
        <v>19</v>
      </c>
      <c r="B25" s="174" t="s">
        <v>214</v>
      </c>
      <c r="C25" s="174" t="s">
        <v>215</v>
      </c>
      <c r="D25" s="176" t="s">
        <v>171</v>
      </c>
      <c r="E25" s="176" t="s">
        <v>172</v>
      </c>
      <c r="F25" s="176" t="s">
        <v>10</v>
      </c>
      <c r="G25" s="177"/>
      <c r="H25" s="176">
        <f t="shared" si="2"/>
        <v>250</v>
      </c>
      <c r="I25" s="176">
        <f t="shared" si="3"/>
        <v>500</v>
      </c>
      <c r="J25" s="176">
        <v>300</v>
      </c>
      <c r="K25" s="176">
        <v>200</v>
      </c>
      <c r="L25" s="176"/>
      <c r="M25" s="180" t="s">
        <v>39</v>
      </c>
      <c r="N25" s="181">
        <v>43617</v>
      </c>
      <c r="O25" s="180">
        <v>40</v>
      </c>
    </row>
    <row r="26" spans="1:15" ht="38.25">
      <c r="A26" s="173">
        <f t="shared" si="1"/>
        <v>20</v>
      </c>
      <c r="B26" s="176" t="s">
        <v>216</v>
      </c>
      <c r="C26" s="176" t="s">
        <v>217</v>
      </c>
      <c r="D26" s="176" t="s">
        <v>171</v>
      </c>
      <c r="E26" s="176" t="s">
        <v>175</v>
      </c>
      <c r="F26" s="176" t="s">
        <v>10</v>
      </c>
      <c r="G26" s="176"/>
      <c r="H26" s="176">
        <v>50</v>
      </c>
      <c r="I26" s="176">
        <v>100</v>
      </c>
      <c r="J26" s="176">
        <v>40</v>
      </c>
      <c r="K26" s="176">
        <v>60</v>
      </c>
      <c r="L26" s="176"/>
      <c r="M26" s="176" t="s">
        <v>505</v>
      </c>
      <c r="N26" s="189">
        <v>43647</v>
      </c>
      <c r="O26" s="176">
        <v>1</v>
      </c>
    </row>
    <row r="27" spans="1:15" ht="51">
      <c r="A27" s="173">
        <f t="shared" si="1"/>
        <v>21</v>
      </c>
      <c r="B27" s="176" t="s">
        <v>218</v>
      </c>
      <c r="C27" s="176" t="s">
        <v>219</v>
      </c>
      <c r="D27" s="176" t="s">
        <v>171</v>
      </c>
      <c r="E27" s="176" t="s">
        <v>220</v>
      </c>
      <c r="F27" s="176" t="s">
        <v>10</v>
      </c>
      <c r="G27" s="176"/>
      <c r="H27" s="176">
        <v>30</v>
      </c>
      <c r="I27" s="176">
        <f>+J27+K27</f>
        <v>80</v>
      </c>
      <c r="J27" s="176">
        <v>30</v>
      </c>
      <c r="K27" s="176">
        <v>50</v>
      </c>
      <c r="L27" s="176"/>
      <c r="M27" s="183" t="s">
        <v>36</v>
      </c>
      <c r="N27" s="187">
        <v>43647</v>
      </c>
      <c r="O27" s="188">
        <v>3</v>
      </c>
    </row>
    <row r="28" spans="1:15" ht="51">
      <c r="A28" s="173">
        <f t="shared" si="1"/>
        <v>22</v>
      </c>
      <c r="B28" s="176" t="s">
        <v>221</v>
      </c>
      <c r="C28" s="176" t="s">
        <v>222</v>
      </c>
      <c r="D28" s="176" t="s">
        <v>171</v>
      </c>
      <c r="E28" s="176" t="s">
        <v>196</v>
      </c>
      <c r="F28" s="176" t="s">
        <v>10</v>
      </c>
      <c r="G28" s="176"/>
      <c r="H28" s="176">
        <f>+I28/2</f>
        <v>20</v>
      </c>
      <c r="I28" s="176">
        <f>+J28+K28</f>
        <v>40</v>
      </c>
      <c r="J28" s="176">
        <v>10</v>
      </c>
      <c r="K28" s="176">
        <v>30</v>
      </c>
      <c r="L28" s="176"/>
      <c r="M28" s="183" t="s">
        <v>36</v>
      </c>
      <c r="N28" s="187">
        <v>43647</v>
      </c>
      <c r="O28" s="183">
        <v>6</v>
      </c>
    </row>
    <row r="29" spans="1:15" ht="25.5">
      <c r="A29" s="173">
        <f t="shared" si="1"/>
        <v>23</v>
      </c>
      <c r="B29" s="174" t="s">
        <v>223</v>
      </c>
      <c r="C29" s="174" t="s">
        <v>224</v>
      </c>
      <c r="D29" s="176" t="s">
        <v>171</v>
      </c>
      <c r="E29" s="176" t="s">
        <v>175</v>
      </c>
      <c r="F29" s="176" t="s">
        <v>10</v>
      </c>
      <c r="G29" s="177"/>
      <c r="H29" s="176">
        <v>200</v>
      </c>
      <c r="I29" s="176">
        <f>+J29+K29</f>
        <v>450</v>
      </c>
      <c r="J29" s="176">
        <v>450</v>
      </c>
      <c r="K29" s="176"/>
      <c r="L29" s="176"/>
      <c r="M29" s="180" t="s">
        <v>39</v>
      </c>
      <c r="N29" s="181">
        <v>43647</v>
      </c>
      <c r="O29" s="180">
        <v>25</v>
      </c>
    </row>
    <row r="30" spans="1:15" ht="38.25">
      <c r="A30" s="173">
        <f t="shared" si="1"/>
        <v>24</v>
      </c>
      <c r="B30" s="174" t="s">
        <v>200</v>
      </c>
      <c r="C30" s="190" t="s">
        <v>225</v>
      </c>
      <c r="D30" s="176" t="s">
        <v>171</v>
      </c>
      <c r="E30" s="176" t="s">
        <v>183</v>
      </c>
      <c r="F30" s="176" t="s">
        <v>10</v>
      </c>
      <c r="G30" s="177"/>
      <c r="H30" s="176">
        <v>50</v>
      </c>
      <c r="I30" s="176">
        <f>+J30+K30</f>
        <v>110</v>
      </c>
      <c r="J30" s="176">
        <v>110</v>
      </c>
      <c r="K30" s="176"/>
      <c r="L30" s="176"/>
      <c r="M30" s="176" t="s">
        <v>39</v>
      </c>
      <c r="N30" s="181">
        <v>43647</v>
      </c>
      <c r="O30" s="180">
        <v>3</v>
      </c>
    </row>
    <row r="31" spans="1:15" ht="51">
      <c r="A31" s="173">
        <f t="shared" si="1"/>
        <v>25</v>
      </c>
      <c r="B31" s="176" t="s">
        <v>226</v>
      </c>
      <c r="C31" s="176" t="s">
        <v>217</v>
      </c>
      <c r="D31" s="176" t="s">
        <v>171</v>
      </c>
      <c r="E31" s="176" t="s">
        <v>175</v>
      </c>
      <c r="F31" s="176" t="s">
        <v>10</v>
      </c>
      <c r="G31" s="176"/>
      <c r="H31" s="176">
        <v>80</v>
      </c>
      <c r="I31" s="176">
        <v>160</v>
      </c>
      <c r="J31" s="176">
        <v>64</v>
      </c>
      <c r="K31" s="176">
        <v>96</v>
      </c>
      <c r="L31" s="176"/>
      <c r="M31" s="176" t="s">
        <v>505</v>
      </c>
      <c r="N31" s="189">
        <v>43678</v>
      </c>
      <c r="O31" s="176">
        <v>2</v>
      </c>
    </row>
    <row r="32" spans="1:15" ht="25.5">
      <c r="A32" s="173">
        <f t="shared" si="1"/>
        <v>26</v>
      </c>
      <c r="B32" s="176" t="s">
        <v>227</v>
      </c>
      <c r="C32" s="176" t="s">
        <v>228</v>
      </c>
      <c r="D32" s="176" t="s">
        <v>171</v>
      </c>
      <c r="E32" s="176" t="s">
        <v>188</v>
      </c>
      <c r="F32" s="176" t="s">
        <v>10</v>
      </c>
      <c r="G32" s="176"/>
      <c r="H32" s="176">
        <v>10</v>
      </c>
      <c r="I32" s="176">
        <v>30</v>
      </c>
      <c r="J32" s="176">
        <v>12</v>
      </c>
      <c r="K32" s="176">
        <v>18</v>
      </c>
      <c r="L32" s="176"/>
      <c r="M32" s="176" t="s">
        <v>505</v>
      </c>
      <c r="N32" s="189">
        <v>43678</v>
      </c>
      <c r="O32" s="176">
        <v>1</v>
      </c>
    </row>
    <row r="33" spans="1:15" ht="38.25">
      <c r="A33" s="173">
        <f t="shared" si="1"/>
        <v>27</v>
      </c>
      <c r="B33" s="174" t="s">
        <v>229</v>
      </c>
      <c r="C33" s="174" t="s">
        <v>230</v>
      </c>
      <c r="D33" s="176" t="s">
        <v>171</v>
      </c>
      <c r="E33" s="176" t="s">
        <v>175</v>
      </c>
      <c r="F33" s="176" t="s">
        <v>10</v>
      </c>
      <c r="G33" s="177"/>
      <c r="H33" s="176">
        <v>10</v>
      </c>
      <c r="I33" s="176">
        <f>+J33+K33</f>
        <v>300</v>
      </c>
      <c r="J33" s="176">
        <v>300</v>
      </c>
      <c r="K33" s="176"/>
      <c r="L33" s="176"/>
      <c r="M33" s="180" t="s">
        <v>36</v>
      </c>
      <c r="N33" s="181">
        <v>43678</v>
      </c>
      <c r="O33" s="180">
        <v>10</v>
      </c>
    </row>
    <row r="34" spans="1:15" ht="38.25">
      <c r="A34" s="173">
        <f t="shared" si="1"/>
        <v>28</v>
      </c>
      <c r="B34" s="174" t="s">
        <v>231</v>
      </c>
      <c r="C34" s="190" t="s">
        <v>225</v>
      </c>
      <c r="D34" s="176" t="s">
        <v>171</v>
      </c>
      <c r="E34" s="176" t="s">
        <v>183</v>
      </c>
      <c r="F34" s="176" t="s">
        <v>10</v>
      </c>
      <c r="G34" s="177"/>
      <c r="H34" s="176">
        <v>10</v>
      </c>
      <c r="I34" s="176">
        <f>+J34+K34</f>
        <v>100</v>
      </c>
      <c r="J34" s="176">
        <v>50</v>
      </c>
      <c r="K34" s="176">
        <v>50</v>
      </c>
      <c r="L34" s="176"/>
      <c r="M34" s="176" t="s">
        <v>39</v>
      </c>
      <c r="N34" s="181">
        <v>43678</v>
      </c>
      <c r="O34" s="180">
        <v>1</v>
      </c>
    </row>
    <row r="35" spans="1:15" ht="51">
      <c r="A35" s="173">
        <f t="shared" si="1"/>
        <v>29</v>
      </c>
      <c r="B35" s="176" t="s">
        <v>232</v>
      </c>
      <c r="C35" s="176" t="s">
        <v>233</v>
      </c>
      <c r="D35" s="176" t="s">
        <v>171</v>
      </c>
      <c r="E35" s="191" t="s">
        <v>199</v>
      </c>
      <c r="F35" s="176" t="s">
        <v>10</v>
      </c>
      <c r="G35" s="176"/>
      <c r="H35" s="176">
        <v>1200</v>
      </c>
      <c r="I35" s="176">
        <v>2400</v>
      </c>
      <c r="J35" s="176">
        <v>1900</v>
      </c>
      <c r="K35" s="176">
        <v>500</v>
      </c>
      <c r="L35" s="176"/>
      <c r="M35" s="176" t="s">
        <v>39</v>
      </c>
      <c r="N35" s="189">
        <v>43709</v>
      </c>
      <c r="O35" s="176">
        <v>42</v>
      </c>
    </row>
    <row r="36" spans="1:15" ht="38.25">
      <c r="A36" s="173">
        <f t="shared" si="1"/>
        <v>30</v>
      </c>
      <c r="B36" s="176" t="s">
        <v>234</v>
      </c>
      <c r="C36" s="176" t="s">
        <v>235</v>
      </c>
      <c r="D36" s="176" t="s">
        <v>171</v>
      </c>
      <c r="E36" s="176" t="s">
        <v>175</v>
      </c>
      <c r="F36" s="176" t="s">
        <v>10</v>
      </c>
      <c r="G36" s="176"/>
      <c r="H36" s="176">
        <v>30</v>
      </c>
      <c r="I36" s="176">
        <v>60</v>
      </c>
      <c r="J36" s="176">
        <v>24</v>
      </c>
      <c r="K36" s="176">
        <v>36</v>
      </c>
      <c r="L36" s="176"/>
      <c r="M36" s="176" t="s">
        <v>505</v>
      </c>
      <c r="N36" s="189">
        <v>43709</v>
      </c>
      <c r="O36" s="176">
        <v>1</v>
      </c>
    </row>
    <row r="37" spans="1:15" ht="38.25">
      <c r="A37" s="173">
        <f t="shared" si="1"/>
        <v>31</v>
      </c>
      <c r="B37" s="176" t="s">
        <v>236</v>
      </c>
      <c r="C37" s="176" t="s">
        <v>237</v>
      </c>
      <c r="D37" s="176" t="s">
        <v>171</v>
      </c>
      <c r="E37" s="176" t="s">
        <v>175</v>
      </c>
      <c r="F37" s="176" t="s">
        <v>10</v>
      </c>
      <c r="G37" s="176"/>
      <c r="H37" s="176">
        <v>200</v>
      </c>
      <c r="I37" s="176">
        <f t="shared" ref="I37:I45" si="4">+J37+K37</f>
        <v>500</v>
      </c>
      <c r="J37" s="176">
        <v>100</v>
      </c>
      <c r="K37" s="176">
        <v>400</v>
      </c>
      <c r="L37" s="176"/>
      <c r="M37" s="183" t="s">
        <v>36</v>
      </c>
      <c r="N37" s="187">
        <v>43709</v>
      </c>
      <c r="O37" s="188">
        <v>5</v>
      </c>
    </row>
    <row r="38" spans="1:15" ht="38.25">
      <c r="A38" s="173">
        <f t="shared" si="1"/>
        <v>32</v>
      </c>
      <c r="B38" s="176" t="s">
        <v>238</v>
      </c>
      <c r="C38" s="176" t="s">
        <v>239</v>
      </c>
      <c r="D38" s="176" t="s">
        <v>171</v>
      </c>
      <c r="E38" s="176" t="s">
        <v>175</v>
      </c>
      <c r="F38" s="176" t="s">
        <v>10</v>
      </c>
      <c r="G38" s="176"/>
      <c r="H38" s="176">
        <f>+I38/2</f>
        <v>30</v>
      </c>
      <c r="I38" s="176">
        <f t="shared" si="4"/>
        <v>60</v>
      </c>
      <c r="J38" s="176">
        <v>24</v>
      </c>
      <c r="K38" s="176">
        <v>36</v>
      </c>
      <c r="L38" s="176"/>
      <c r="M38" s="176" t="s">
        <v>505</v>
      </c>
      <c r="N38" s="187">
        <v>43709</v>
      </c>
      <c r="O38" s="183">
        <v>1</v>
      </c>
    </row>
    <row r="39" spans="1:15" ht="51">
      <c r="A39" s="173">
        <f t="shared" si="1"/>
        <v>33</v>
      </c>
      <c r="B39" s="182" t="s">
        <v>240</v>
      </c>
      <c r="C39" s="186" t="s">
        <v>205</v>
      </c>
      <c r="D39" s="176" t="s">
        <v>171</v>
      </c>
      <c r="E39" s="176" t="s">
        <v>196</v>
      </c>
      <c r="F39" s="176" t="s">
        <v>10</v>
      </c>
      <c r="G39" s="177"/>
      <c r="H39" s="176">
        <f>+I39/2</f>
        <v>50</v>
      </c>
      <c r="I39" s="176">
        <f t="shared" si="4"/>
        <v>100</v>
      </c>
      <c r="J39" s="176">
        <v>60</v>
      </c>
      <c r="K39" s="176">
        <v>40</v>
      </c>
      <c r="L39" s="176"/>
      <c r="M39" s="180" t="s">
        <v>505</v>
      </c>
      <c r="N39" s="181">
        <v>43709</v>
      </c>
      <c r="O39" s="180">
        <v>2</v>
      </c>
    </row>
    <row r="40" spans="1:15" ht="38.25">
      <c r="A40" s="173">
        <f t="shared" si="1"/>
        <v>34</v>
      </c>
      <c r="B40" s="182" t="s">
        <v>241</v>
      </c>
      <c r="C40" s="186" t="s">
        <v>182</v>
      </c>
      <c r="D40" s="176" t="s">
        <v>171</v>
      </c>
      <c r="E40" s="176" t="s">
        <v>183</v>
      </c>
      <c r="F40" s="176" t="s">
        <v>10</v>
      </c>
      <c r="G40" s="177"/>
      <c r="H40" s="176">
        <f t="shared" ref="H40:H46" si="5">+I40/2</f>
        <v>100</v>
      </c>
      <c r="I40" s="176">
        <f t="shared" si="4"/>
        <v>200</v>
      </c>
      <c r="J40" s="176">
        <v>100</v>
      </c>
      <c r="K40" s="176">
        <v>100</v>
      </c>
      <c r="L40" s="176"/>
      <c r="M40" s="180" t="s">
        <v>39</v>
      </c>
      <c r="N40" s="184">
        <v>43709</v>
      </c>
      <c r="O40" s="185">
        <v>4</v>
      </c>
    </row>
    <row r="41" spans="1:15" ht="38.25">
      <c r="A41" s="173">
        <f t="shared" si="1"/>
        <v>35</v>
      </c>
      <c r="B41" s="182" t="s">
        <v>242</v>
      </c>
      <c r="C41" s="186" t="s">
        <v>182</v>
      </c>
      <c r="D41" s="176" t="s">
        <v>171</v>
      </c>
      <c r="E41" s="176" t="s">
        <v>183</v>
      </c>
      <c r="F41" s="176" t="s">
        <v>10</v>
      </c>
      <c r="G41" s="177"/>
      <c r="H41" s="176">
        <f t="shared" si="5"/>
        <v>80</v>
      </c>
      <c r="I41" s="176">
        <f t="shared" si="4"/>
        <v>160</v>
      </c>
      <c r="J41" s="176">
        <v>160</v>
      </c>
      <c r="K41" s="176"/>
      <c r="L41" s="176"/>
      <c r="M41" s="180" t="s">
        <v>39</v>
      </c>
      <c r="N41" s="184">
        <v>43709</v>
      </c>
      <c r="O41" s="185">
        <v>3</v>
      </c>
    </row>
    <row r="42" spans="1:15" ht="38.25">
      <c r="A42" s="173">
        <f t="shared" si="1"/>
        <v>36</v>
      </c>
      <c r="B42" s="182" t="s">
        <v>243</v>
      </c>
      <c r="C42" s="186" t="s">
        <v>182</v>
      </c>
      <c r="D42" s="176" t="s">
        <v>171</v>
      </c>
      <c r="E42" s="176" t="s">
        <v>183</v>
      </c>
      <c r="F42" s="176" t="s">
        <v>10</v>
      </c>
      <c r="G42" s="177"/>
      <c r="H42" s="176">
        <v>50</v>
      </c>
      <c r="I42" s="176">
        <f t="shared" si="4"/>
        <v>95</v>
      </c>
      <c r="J42" s="176">
        <v>95</v>
      </c>
      <c r="K42" s="176"/>
      <c r="L42" s="176"/>
      <c r="M42" s="180" t="s">
        <v>39</v>
      </c>
      <c r="N42" s="184">
        <v>43709</v>
      </c>
      <c r="O42" s="185">
        <v>2</v>
      </c>
    </row>
    <row r="43" spans="1:15" ht="38.25">
      <c r="A43" s="173">
        <f t="shared" si="1"/>
        <v>37</v>
      </c>
      <c r="B43" s="182" t="s">
        <v>244</v>
      </c>
      <c r="C43" s="186" t="s">
        <v>182</v>
      </c>
      <c r="D43" s="176" t="s">
        <v>171</v>
      </c>
      <c r="E43" s="176" t="s">
        <v>183</v>
      </c>
      <c r="F43" s="176" t="s">
        <v>10</v>
      </c>
      <c r="G43" s="177"/>
      <c r="H43" s="176">
        <f t="shared" si="5"/>
        <v>75</v>
      </c>
      <c r="I43" s="176">
        <f t="shared" si="4"/>
        <v>150</v>
      </c>
      <c r="J43" s="176">
        <v>150</v>
      </c>
      <c r="K43" s="176"/>
      <c r="L43" s="176"/>
      <c r="M43" s="180" t="s">
        <v>39</v>
      </c>
      <c r="N43" s="184">
        <v>43709</v>
      </c>
      <c r="O43" s="185">
        <v>1</v>
      </c>
    </row>
    <row r="44" spans="1:15" ht="38.25">
      <c r="A44" s="173">
        <f t="shared" si="1"/>
        <v>38</v>
      </c>
      <c r="B44" s="182" t="s">
        <v>245</v>
      </c>
      <c r="C44" s="186" t="s">
        <v>182</v>
      </c>
      <c r="D44" s="176" t="s">
        <v>171</v>
      </c>
      <c r="E44" s="176" t="s">
        <v>183</v>
      </c>
      <c r="F44" s="176" t="s">
        <v>10</v>
      </c>
      <c r="G44" s="177"/>
      <c r="H44" s="176">
        <f t="shared" si="5"/>
        <v>100</v>
      </c>
      <c r="I44" s="176">
        <f t="shared" si="4"/>
        <v>200</v>
      </c>
      <c r="J44" s="176">
        <v>100</v>
      </c>
      <c r="K44" s="176">
        <v>100</v>
      </c>
      <c r="L44" s="176"/>
      <c r="M44" s="183" t="s">
        <v>36</v>
      </c>
      <c r="N44" s="184">
        <v>43709</v>
      </c>
      <c r="O44" s="185">
        <v>3</v>
      </c>
    </row>
    <row r="45" spans="1:15" ht="102">
      <c r="A45" s="173">
        <f t="shared" si="1"/>
        <v>39</v>
      </c>
      <c r="B45" s="182" t="s">
        <v>246</v>
      </c>
      <c r="C45" s="192" t="s">
        <v>247</v>
      </c>
      <c r="D45" s="176" t="s">
        <v>171</v>
      </c>
      <c r="E45" s="192" t="s">
        <v>248</v>
      </c>
      <c r="F45" s="176" t="s">
        <v>10</v>
      </c>
      <c r="G45" s="177"/>
      <c r="H45" s="176">
        <v>30</v>
      </c>
      <c r="I45" s="176">
        <f t="shared" si="4"/>
        <v>65</v>
      </c>
      <c r="J45" s="176">
        <v>65</v>
      </c>
      <c r="K45" s="176"/>
      <c r="L45" s="176"/>
      <c r="M45" s="183" t="s">
        <v>36</v>
      </c>
      <c r="N45" s="184">
        <v>43709</v>
      </c>
      <c r="O45" s="185">
        <v>2</v>
      </c>
    </row>
    <row r="46" spans="1:15" ht="38.25">
      <c r="A46" s="173">
        <f t="shared" si="1"/>
        <v>40</v>
      </c>
      <c r="B46" s="174" t="s">
        <v>249</v>
      </c>
      <c r="C46" s="174" t="s">
        <v>230</v>
      </c>
      <c r="D46" s="176" t="s">
        <v>171</v>
      </c>
      <c r="E46" s="176" t="s">
        <v>175</v>
      </c>
      <c r="F46" s="176" t="s">
        <v>10</v>
      </c>
      <c r="G46" s="177"/>
      <c r="H46" s="176">
        <f t="shared" si="5"/>
        <v>70</v>
      </c>
      <c r="I46" s="176">
        <v>140</v>
      </c>
      <c r="J46" s="176">
        <v>140</v>
      </c>
      <c r="K46" s="176"/>
      <c r="L46" s="176"/>
      <c r="M46" s="180" t="s">
        <v>36</v>
      </c>
      <c r="N46" s="181">
        <v>43709</v>
      </c>
      <c r="O46" s="180">
        <v>4</v>
      </c>
    </row>
    <row r="47" spans="1:15" ht="51">
      <c r="A47" s="173">
        <f t="shared" si="1"/>
        <v>41</v>
      </c>
      <c r="B47" s="176" t="s">
        <v>250</v>
      </c>
      <c r="C47" s="176" t="s">
        <v>185</v>
      </c>
      <c r="D47" s="176" t="s">
        <v>171</v>
      </c>
      <c r="E47" s="176" t="s">
        <v>175</v>
      </c>
      <c r="F47" s="176" t="s">
        <v>10</v>
      </c>
      <c r="G47" s="176"/>
      <c r="H47" s="176">
        <f>+I47/2</f>
        <v>90</v>
      </c>
      <c r="I47" s="176">
        <f>+J47+K47</f>
        <v>180</v>
      </c>
      <c r="J47" s="176">
        <v>80</v>
      </c>
      <c r="K47" s="176">
        <v>100</v>
      </c>
      <c r="L47" s="176"/>
      <c r="M47" s="183" t="s">
        <v>36</v>
      </c>
      <c r="N47" s="187">
        <v>43739</v>
      </c>
      <c r="O47" s="188">
        <v>4</v>
      </c>
    </row>
    <row r="48" spans="1:15" ht="51">
      <c r="A48" s="173">
        <f t="shared" si="1"/>
        <v>42</v>
      </c>
      <c r="B48" s="182" t="s">
        <v>251</v>
      </c>
      <c r="C48" s="186" t="s">
        <v>205</v>
      </c>
      <c r="D48" s="176" t="s">
        <v>171</v>
      </c>
      <c r="E48" s="176" t="s">
        <v>196</v>
      </c>
      <c r="F48" s="176" t="s">
        <v>10</v>
      </c>
      <c r="G48" s="177"/>
      <c r="H48" s="176">
        <v>50</v>
      </c>
      <c r="I48" s="176">
        <f>+J48+K48</f>
        <v>110</v>
      </c>
      <c r="J48" s="176">
        <v>50</v>
      </c>
      <c r="K48" s="176">
        <v>60</v>
      </c>
      <c r="L48" s="176"/>
      <c r="M48" s="180" t="s">
        <v>505</v>
      </c>
      <c r="N48" s="181">
        <v>43739</v>
      </c>
      <c r="O48" s="180">
        <v>3</v>
      </c>
    </row>
    <row r="49" spans="1:15" ht="51">
      <c r="A49" s="173">
        <f t="shared" si="1"/>
        <v>43</v>
      </c>
      <c r="B49" s="182" t="s">
        <v>252</v>
      </c>
      <c r="C49" s="186" t="s">
        <v>205</v>
      </c>
      <c r="D49" s="176" t="s">
        <v>171</v>
      </c>
      <c r="E49" s="176" t="s">
        <v>196</v>
      </c>
      <c r="F49" s="176" t="s">
        <v>10</v>
      </c>
      <c r="G49" s="177"/>
      <c r="H49" s="176">
        <f>+I49/2</f>
        <v>70</v>
      </c>
      <c r="I49" s="176">
        <f>+J49+K49</f>
        <v>140</v>
      </c>
      <c r="J49" s="176">
        <v>80</v>
      </c>
      <c r="K49" s="176">
        <v>60</v>
      </c>
      <c r="L49" s="176"/>
      <c r="M49" s="180" t="s">
        <v>505</v>
      </c>
      <c r="N49" s="181">
        <v>43739</v>
      </c>
      <c r="O49" s="180">
        <v>3</v>
      </c>
    </row>
    <row r="50" spans="1:15" ht="38.25">
      <c r="A50" s="173">
        <f t="shared" si="1"/>
        <v>44</v>
      </c>
      <c r="B50" s="174" t="s">
        <v>253</v>
      </c>
      <c r="C50" s="174" t="s">
        <v>254</v>
      </c>
      <c r="D50" s="176" t="s">
        <v>171</v>
      </c>
      <c r="E50" s="176" t="s">
        <v>175</v>
      </c>
      <c r="F50" s="176" t="s">
        <v>10</v>
      </c>
      <c r="G50" s="177"/>
      <c r="H50" s="176">
        <v>50</v>
      </c>
      <c r="I50" s="176">
        <v>75</v>
      </c>
      <c r="J50" s="176">
        <v>75</v>
      </c>
      <c r="K50" s="176"/>
      <c r="L50" s="176"/>
      <c r="M50" s="180" t="s">
        <v>36</v>
      </c>
      <c r="N50" s="181">
        <v>43739</v>
      </c>
      <c r="O50" s="180">
        <v>2</v>
      </c>
    </row>
    <row r="51" spans="1:15" ht="38.25">
      <c r="A51" s="173">
        <f t="shared" si="1"/>
        <v>45</v>
      </c>
      <c r="B51" s="174" t="s">
        <v>255</v>
      </c>
      <c r="C51" s="174" t="s">
        <v>256</v>
      </c>
      <c r="D51" s="176" t="s">
        <v>171</v>
      </c>
      <c r="E51" s="176" t="s">
        <v>257</v>
      </c>
      <c r="F51" s="176" t="s">
        <v>10</v>
      </c>
      <c r="G51" s="177"/>
      <c r="H51" s="176">
        <v>500</v>
      </c>
      <c r="I51" s="176">
        <f>+J51+K51</f>
        <v>1200</v>
      </c>
      <c r="J51" s="176">
        <v>400</v>
      </c>
      <c r="K51" s="176">
        <v>800</v>
      </c>
      <c r="L51" s="176"/>
      <c r="M51" s="180" t="s">
        <v>560</v>
      </c>
      <c r="N51" s="181">
        <v>43739</v>
      </c>
      <c r="O51" s="180">
        <v>10</v>
      </c>
    </row>
    <row r="52" spans="1:15" ht="25.5">
      <c r="A52" s="173">
        <f t="shared" si="1"/>
        <v>46</v>
      </c>
      <c r="B52" s="174" t="s">
        <v>258</v>
      </c>
      <c r="C52" s="174" t="s">
        <v>256</v>
      </c>
      <c r="D52" s="176" t="s">
        <v>171</v>
      </c>
      <c r="E52" s="176" t="s">
        <v>257</v>
      </c>
      <c r="F52" s="176" t="s">
        <v>10</v>
      </c>
      <c r="G52" s="177"/>
      <c r="H52" s="176">
        <v>500</v>
      </c>
      <c r="I52" s="176">
        <f>+J52+K52</f>
        <v>1200</v>
      </c>
      <c r="J52" s="176">
        <v>400</v>
      </c>
      <c r="K52" s="176">
        <v>800</v>
      </c>
      <c r="L52" s="176"/>
      <c r="M52" s="180" t="s">
        <v>560</v>
      </c>
      <c r="N52" s="181">
        <v>43739</v>
      </c>
      <c r="O52" s="180">
        <v>10</v>
      </c>
    </row>
    <row r="53" spans="1:15" ht="38.25">
      <c r="A53" s="173">
        <f t="shared" si="1"/>
        <v>47</v>
      </c>
      <c r="B53" s="176" t="s">
        <v>259</v>
      </c>
      <c r="C53" s="176" t="s">
        <v>260</v>
      </c>
      <c r="D53" s="176" t="s">
        <v>171</v>
      </c>
      <c r="E53" s="176" t="s">
        <v>175</v>
      </c>
      <c r="F53" s="176" t="s">
        <v>10</v>
      </c>
      <c r="G53" s="176"/>
      <c r="H53" s="176">
        <v>40</v>
      </c>
      <c r="I53" s="176">
        <v>80</v>
      </c>
      <c r="J53" s="176">
        <v>32</v>
      </c>
      <c r="K53" s="176">
        <v>48</v>
      </c>
      <c r="L53" s="176"/>
      <c r="M53" s="176" t="s">
        <v>505</v>
      </c>
      <c r="N53" s="189">
        <v>43770</v>
      </c>
      <c r="O53" s="176">
        <v>1</v>
      </c>
    </row>
    <row r="54" spans="1:15" ht="25.5">
      <c r="A54" s="173">
        <f t="shared" si="1"/>
        <v>48</v>
      </c>
      <c r="B54" s="176" t="s">
        <v>261</v>
      </c>
      <c r="C54" s="176" t="s">
        <v>262</v>
      </c>
      <c r="D54" s="176" t="s">
        <v>171</v>
      </c>
      <c r="E54" s="176" t="s">
        <v>183</v>
      </c>
      <c r="F54" s="176" t="s">
        <v>10</v>
      </c>
      <c r="G54" s="176"/>
      <c r="H54" s="176">
        <v>30</v>
      </c>
      <c r="I54" s="176">
        <v>80</v>
      </c>
      <c r="J54" s="176">
        <v>15</v>
      </c>
      <c r="K54" s="176">
        <v>65</v>
      </c>
      <c r="L54" s="176"/>
      <c r="M54" s="176" t="s">
        <v>39</v>
      </c>
      <c r="N54" s="189">
        <v>43770</v>
      </c>
      <c r="O54" s="176">
        <v>5</v>
      </c>
    </row>
    <row r="55" spans="1:15" ht="38.25">
      <c r="A55" s="173">
        <f t="shared" si="1"/>
        <v>49</v>
      </c>
      <c r="B55" s="176" t="s">
        <v>263</v>
      </c>
      <c r="C55" s="176" t="s">
        <v>264</v>
      </c>
      <c r="D55" s="176" t="s">
        <v>171</v>
      </c>
      <c r="E55" s="176" t="s">
        <v>175</v>
      </c>
      <c r="F55" s="176" t="s">
        <v>10</v>
      </c>
      <c r="G55" s="176"/>
      <c r="H55" s="176">
        <v>50</v>
      </c>
      <c r="I55" s="176">
        <v>120</v>
      </c>
      <c r="J55" s="176">
        <v>20</v>
      </c>
      <c r="K55" s="176">
        <v>100</v>
      </c>
      <c r="L55" s="176"/>
      <c r="M55" s="176" t="s">
        <v>39</v>
      </c>
      <c r="N55" s="189">
        <v>43770</v>
      </c>
      <c r="O55" s="176">
        <v>3</v>
      </c>
    </row>
    <row r="56" spans="1:15" ht="38.25">
      <c r="A56" s="173">
        <f t="shared" si="1"/>
        <v>50</v>
      </c>
      <c r="B56" s="182" t="s">
        <v>265</v>
      </c>
      <c r="C56" s="180" t="s">
        <v>266</v>
      </c>
      <c r="D56" s="176" t="s">
        <v>171</v>
      </c>
      <c r="E56" s="176" t="s">
        <v>199</v>
      </c>
      <c r="F56" s="176" t="s">
        <v>10</v>
      </c>
      <c r="G56" s="177"/>
      <c r="H56" s="176">
        <v>50</v>
      </c>
      <c r="I56" s="176">
        <f>+J56+K56</f>
        <v>75</v>
      </c>
      <c r="J56" s="176">
        <v>75</v>
      </c>
      <c r="K56" s="176"/>
      <c r="L56" s="176"/>
      <c r="M56" s="183" t="s">
        <v>36</v>
      </c>
      <c r="N56" s="184">
        <v>43770</v>
      </c>
      <c r="O56" s="185">
        <v>1</v>
      </c>
    </row>
    <row r="57" spans="1:15" ht="51">
      <c r="A57" s="173">
        <f t="shared" si="1"/>
        <v>51</v>
      </c>
      <c r="B57" s="182" t="s">
        <v>267</v>
      </c>
      <c r="C57" s="182" t="s">
        <v>268</v>
      </c>
      <c r="D57" s="182" t="s">
        <v>171</v>
      </c>
      <c r="E57" s="182" t="s">
        <v>209</v>
      </c>
      <c r="F57" s="176" t="s">
        <v>10</v>
      </c>
      <c r="G57" s="182"/>
      <c r="H57" s="176">
        <v>50</v>
      </c>
      <c r="I57" s="176">
        <f>+J57+K57</f>
        <v>1200</v>
      </c>
      <c r="J57" s="176">
        <v>800</v>
      </c>
      <c r="K57" s="176">
        <v>400</v>
      </c>
      <c r="L57" s="176"/>
      <c r="M57" s="182" t="s">
        <v>159</v>
      </c>
      <c r="N57" s="181">
        <v>43770</v>
      </c>
      <c r="O57" s="180">
        <v>35</v>
      </c>
    </row>
    <row r="58" spans="1:15">
      <c r="A58" s="193"/>
      <c r="B58" s="296" t="s">
        <v>561</v>
      </c>
      <c r="C58" s="297"/>
      <c r="D58" s="193"/>
      <c r="E58" s="193"/>
      <c r="F58" s="193"/>
      <c r="G58" s="193"/>
      <c r="H58" s="176"/>
      <c r="I58" s="176"/>
      <c r="J58" s="176"/>
      <c r="K58" s="176"/>
      <c r="L58" s="176"/>
      <c r="M58" s="193"/>
      <c r="N58" s="193"/>
      <c r="O58" s="193"/>
    </row>
    <row r="59" spans="1:15" ht="38.25">
      <c r="A59" s="173">
        <v>52</v>
      </c>
      <c r="B59" s="176" t="s">
        <v>269</v>
      </c>
      <c r="C59" s="176" t="s">
        <v>270</v>
      </c>
      <c r="D59" s="182" t="s">
        <v>171</v>
      </c>
      <c r="E59" s="176" t="s">
        <v>172</v>
      </c>
      <c r="F59" s="176" t="s">
        <v>10</v>
      </c>
      <c r="G59" s="193"/>
      <c r="H59" s="176">
        <v>350</v>
      </c>
      <c r="I59" s="176">
        <v>800</v>
      </c>
      <c r="J59" s="176">
        <v>250</v>
      </c>
      <c r="K59" s="176">
        <v>550</v>
      </c>
      <c r="L59" s="176"/>
      <c r="M59" s="176" t="s">
        <v>562</v>
      </c>
      <c r="N59" s="189">
        <v>43922</v>
      </c>
      <c r="O59" s="176">
        <v>6</v>
      </c>
    </row>
    <row r="60" spans="1:15" ht="25.5">
      <c r="A60" s="173">
        <f>1+A59</f>
        <v>53</v>
      </c>
      <c r="B60" s="176" t="s">
        <v>271</v>
      </c>
      <c r="C60" s="176" t="s">
        <v>272</v>
      </c>
      <c r="D60" s="182" t="s">
        <v>171</v>
      </c>
      <c r="E60" s="176" t="s">
        <v>175</v>
      </c>
      <c r="F60" s="176" t="s">
        <v>10</v>
      </c>
      <c r="G60" s="193"/>
      <c r="H60" s="176">
        <v>60</v>
      </c>
      <c r="I60" s="176">
        <v>150</v>
      </c>
      <c r="J60" s="176">
        <v>60</v>
      </c>
      <c r="K60" s="176">
        <v>90</v>
      </c>
      <c r="L60" s="176"/>
      <c r="M60" s="176" t="s">
        <v>505</v>
      </c>
      <c r="N60" s="189">
        <v>44075</v>
      </c>
      <c r="O60" s="176">
        <v>2</v>
      </c>
    </row>
    <row r="61" spans="1:15" ht="38.25">
      <c r="A61" s="173">
        <f t="shared" ref="A61:A124" si="6">1+A60</f>
        <v>54</v>
      </c>
      <c r="B61" s="176" t="s">
        <v>273</v>
      </c>
      <c r="C61" s="176" t="s">
        <v>274</v>
      </c>
      <c r="D61" s="182" t="s">
        <v>171</v>
      </c>
      <c r="E61" s="176" t="s">
        <v>172</v>
      </c>
      <c r="F61" s="176" t="s">
        <v>10</v>
      </c>
      <c r="G61" s="193"/>
      <c r="H61" s="176">
        <v>70</v>
      </c>
      <c r="I61" s="176">
        <v>150</v>
      </c>
      <c r="J61" s="176">
        <v>50</v>
      </c>
      <c r="K61" s="176">
        <v>100</v>
      </c>
      <c r="L61" s="176"/>
      <c r="M61" s="183" t="s">
        <v>36</v>
      </c>
      <c r="N61" s="187">
        <v>43983</v>
      </c>
      <c r="O61" s="183">
        <v>2</v>
      </c>
    </row>
    <row r="62" spans="1:15" ht="25.5">
      <c r="A62" s="173">
        <f t="shared" si="6"/>
        <v>55</v>
      </c>
      <c r="B62" s="176" t="s">
        <v>275</v>
      </c>
      <c r="C62" s="176" t="s">
        <v>276</v>
      </c>
      <c r="D62" s="182" t="s">
        <v>171</v>
      </c>
      <c r="E62" s="176" t="s">
        <v>183</v>
      </c>
      <c r="F62" s="176" t="s">
        <v>10</v>
      </c>
      <c r="G62" s="193"/>
      <c r="H62" s="176">
        <v>70</v>
      </c>
      <c r="I62" s="176">
        <v>150</v>
      </c>
      <c r="J62" s="176">
        <v>50</v>
      </c>
      <c r="K62" s="176">
        <v>100</v>
      </c>
      <c r="L62" s="176"/>
      <c r="M62" s="183" t="s">
        <v>36</v>
      </c>
      <c r="N62" s="187">
        <v>43952</v>
      </c>
      <c r="O62" s="188">
        <v>4</v>
      </c>
    </row>
    <row r="63" spans="1:15" ht="51">
      <c r="A63" s="173">
        <f t="shared" si="6"/>
        <v>56</v>
      </c>
      <c r="B63" s="176" t="s">
        <v>277</v>
      </c>
      <c r="C63" s="176" t="s">
        <v>278</v>
      </c>
      <c r="D63" s="182" t="s">
        <v>171</v>
      </c>
      <c r="E63" s="176" t="s">
        <v>175</v>
      </c>
      <c r="F63" s="176" t="s">
        <v>10</v>
      </c>
      <c r="G63" s="193"/>
      <c r="H63" s="176">
        <v>200</v>
      </c>
      <c r="I63" s="176">
        <v>400</v>
      </c>
      <c r="J63" s="176">
        <v>100</v>
      </c>
      <c r="K63" s="176">
        <v>300</v>
      </c>
      <c r="L63" s="176"/>
      <c r="M63" s="183" t="s">
        <v>36</v>
      </c>
      <c r="N63" s="187">
        <v>44075</v>
      </c>
      <c r="O63" s="188">
        <v>4</v>
      </c>
    </row>
    <row r="64" spans="1:15" ht="51">
      <c r="A64" s="173">
        <f t="shared" si="6"/>
        <v>57</v>
      </c>
      <c r="B64" s="176" t="s">
        <v>279</v>
      </c>
      <c r="C64" s="176" t="s">
        <v>280</v>
      </c>
      <c r="D64" s="182" t="s">
        <v>171</v>
      </c>
      <c r="E64" s="176" t="s">
        <v>196</v>
      </c>
      <c r="F64" s="176" t="s">
        <v>10</v>
      </c>
      <c r="G64" s="193"/>
      <c r="H64" s="176">
        <v>200</v>
      </c>
      <c r="I64" s="176">
        <v>500</v>
      </c>
      <c r="J64" s="176">
        <v>150</v>
      </c>
      <c r="K64" s="176">
        <v>350</v>
      </c>
      <c r="L64" s="176"/>
      <c r="M64" s="183" t="s">
        <v>36</v>
      </c>
      <c r="N64" s="187">
        <v>44044</v>
      </c>
      <c r="O64" s="183">
        <v>8</v>
      </c>
    </row>
    <row r="65" spans="1:15" ht="38.25">
      <c r="A65" s="173">
        <f t="shared" si="6"/>
        <v>58</v>
      </c>
      <c r="B65" s="176" t="s">
        <v>281</v>
      </c>
      <c r="C65" s="176" t="s">
        <v>282</v>
      </c>
      <c r="D65" s="182" t="s">
        <v>171</v>
      </c>
      <c r="E65" s="176" t="s">
        <v>191</v>
      </c>
      <c r="F65" s="176" t="s">
        <v>10</v>
      </c>
      <c r="G65" s="193"/>
      <c r="H65" s="176">
        <v>300</v>
      </c>
      <c r="I65" s="176">
        <v>600</v>
      </c>
      <c r="J65" s="176">
        <v>300</v>
      </c>
      <c r="K65" s="176">
        <v>300</v>
      </c>
      <c r="L65" s="176"/>
      <c r="M65" s="183" t="s">
        <v>159</v>
      </c>
      <c r="N65" s="187">
        <v>44075</v>
      </c>
      <c r="O65" s="183">
        <v>6</v>
      </c>
    </row>
    <row r="66" spans="1:15" ht="51">
      <c r="A66" s="173">
        <f t="shared" si="6"/>
        <v>59</v>
      </c>
      <c r="B66" s="176" t="s">
        <v>283</v>
      </c>
      <c r="C66" s="176" t="s">
        <v>284</v>
      </c>
      <c r="D66" s="182" t="s">
        <v>171</v>
      </c>
      <c r="E66" s="176" t="s">
        <v>175</v>
      </c>
      <c r="F66" s="176" t="s">
        <v>10</v>
      </c>
      <c r="G66" s="193"/>
      <c r="H66" s="176">
        <v>70</v>
      </c>
      <c r="I66" s="176">
        <v>160</v>
      </c>
      <c r="J66" s="176">
        <v>64</v>
      </c>
      <c r="K66" s="176">
        <v>96</v>
      </c>
      <c r="L66" s="176"/>
      <c r="M66" s="176" t="s">
        <v>505</v>
      </c>
      <c r="N66" s="187">
        <v>44013</v>
      </c>
      <c r="O66" s="183">
        <v>2</v>
      </c>
    </row>
    <row r="67" spans="1:15" ht="38.25">
      <c r="A67" s="173">
        <f t="shared" si="6"/>
        <v>60</v>
      </c>
      <c r="B67" s="176" t="s">
        <v>285</v>
      </c>
      <c r="C67" s="176" t="s">
        <v>284</v>
      </c>
      <c r="D67" s="182" t="s">
        <v>171</v>
      </c>
      <c r="E67" s="176" t="s">
        <v>175</v>
      </c>
      <c r="F67" s="176" t="s">
        <v>10</v>
      </c>
      <c r="G67" s="193"/>
      <c r="H67" s="176">
        <v>50</v>
      </c>
      <c r="I67" s="176">
        <v>100</v>
      </c>
      <c r="J67" s="176">
        <v>40</v>
      </c>
      <c r="K67" s="176">
        <v>60</v>
      </c>
      <c r="L67" s="176"/>
      <c r="M67" s="176" t="s">
        <v>505</v>
      </c>
      <c r="N67" s="187">
        <v>44013</v>
      </c>
      <c r="O67" s="183">
        <v>1</v>
      </c>
    </row>
    <row r="68" spans="1:15" ht="51">
      <c r="A68" s="173">
        <f t="shared" si="6"/>
        <v>61</v>
      </c>
      <c r="B68" s="176" t="s">
        <v>286</v>
      </c>
      <c r="C68" s="176" t="s">
        <v>217</v>
      </c>
      <c r="D68" s="182" t="s">
        <v>171</v>
      </c>
      <c r="E68" s="176" t="s">
        <v>175</v>
      </c>
      <c r="F68" s="176" t="s">
        <v>10</v>
      </c>
      <c r="G68" s="193"/>
      <c r="H68" s="176">
        <v>30</v>
      </c>
      <c r="I68" s="176">
        <v>60</v>
      </c>
      <c r="J68" s="176">
        <v>24</v>
      </c>
      <c r="K68" s="176">
        <v>36</v>
      </c>
      <c r="L68" s="176"/>
      <c r="M68" s="176" t="s">
        <v>505</v>
      </c>
      <c r="N68" s="187">
        <v>44013</v>
      </c>
      <c r="O68" s="183">
        <v>1</v>
      </c>
    </row>
    <row r="69" spans="1:15" ht="25.5">
      <c r="A69" s="173">
        <f t="shared" si="6"/>
        <v>62</v>
      </c>
      <c r="B69" s="176" t="s">
        <v>287</v>
      </c>
      <c r="C69" s="176" t="s">
        <v>288</v>
      </c>
      <c r="D69" s="182" t="s">
        <v>171</v>
      </c>
      <c r="E69" s="176" t="s">
        <v>175</v>
      </c>
      <c r="F69" s="176" t="s">
        <v>10</v>
      </c>
      <c r="G69" s="193"/>
      <c r="H69" s="176">
        <v>70</v>
      </c>
      <c r="I69" s="176">
        <v>150</v>
      </c>
      <c r="J69" s="176">
        <v>50</v>
      </c>
      <c r="K69" s="176">
        <v>100</v>
      </c>
      <c r="L69" s="176"/>
      <c r="M69" s="176" t="s">
        <v>39</v>
      </c>
      <c r="N69" s="187">
        <v>43952</v>
      </c>
      <c r="O69" s="183">
        <v>5</v>
      </c>
    </row>
    <row r="70" spans="1:15" ht="51">
      <c r="A70" s="173">
        <f t="shared" si="6"/>
        <v>63</v>
      </c>
      <c r="B70" s="182" t="s">
        <v>289</v>
      </c>
      <c r="C70" s="180" t="s">
        <v>190</v>
      </c>
      <c r="D70" s="182" t="s">
        <v>171</v>
      </c>
      <c r="E70" s="176" t="s">
        <v>191</v>
      </c>
      <c r="F70" s="176" t="s">
        <v>10</v>
      </c>
      <c r="G70" s="193"/>
      <c r="H70" s="176">
        <v>70</v>
      </c>
      <c r="I70" s="176">
        <v>150</v>
      </c>
      <c r="J70" s="176">
        <v>50</v>
      </c>
      <c r="K70" s="176">
        <v>100</v>
      </c>
      <c r="L70" s="176"/>
      <c r="M70" s="183" t="s">
        <v>36</v>
      </c>
      <c r="N70" s="181">
        <v>44044</v>
      </c>
      <c r="O70" s="180">
        <v>1</v>
      </c>
    </row>
    <row r="71" spans="1:15" ht="51">
      <c r="A71" s="173">
        <f t="shared" si="6"/>
        <v>64</v>
      </c>
      <c r="B71" s="174" t="s">
        <v>290</v>
      </c>
      <c r="C71" s="186" t="s">
        <v>291</v>
      </c>
      <c r="D71" s="182" t="s">
        <v>171</v>
      </c>
      <c r="E71" s="176" t="s">
        <v>196</v>
      </c>
      <c r="F71" s="176" t="s">
        <v>10</v>
      </c>
      <c r="G71" s="193"/>
      <c r="H71" s="176">
        <f t="shared" ref="H71:H93" si="7">+I71/2</f>
        <v>160</v>
      </c>
      <c r="I71" s="176">
        <v>320</v>
      </c>
      <c r="J71" s="176">
        <v>220</v>
      </c>
      <c r="K71" s="176">
        <v>100</v>
      </c>
      <c r="L71" s="176"/>
      <c r="M71" s="183" t="s">
        <v>36</v>
      </c>
      <c r="N71" s="181">
        <v>43891</v>
      </c>
      <c r="O71" s="180">
        <v>4</v>
      </c>
    </row>
    <row r="72" spans="1:15" ht="51">
      <c r="A72" s="173">
        <f t="shared" si="6"/>
        <v>65</v>
      </c>
      <c r="B72" s="174" t="s">
        <v>292</v>
      </c>
      <c r="C72" s="186" t="s">
        <v>222</v>
      </c>
      <c r="D72" s="182" t="s">
        <v>171</v>
      </c>
      <c r="E72" s="176" t="s">
        <v>196</v>
      </c>
      <c r="F72" s="176" t="s">
        <v>10</v>
      </c>
      <c r="G72" s="193"/>
      <c r="H72" s="176">
        <v>150</v>
      </c>
      <c r="I72" s="176">
        <v>370</v>
      </c>
      <c r="J72" s="176">
        <v>220</v>
      </c>
      <c r="K72" s="176">
        <v>150</v>
      </c>
      <c r="L72" s="176"/>
      <c r="M72" s="183" t="s">
        <v>36</v>
      </c>
      <c r="N72" s="181">
        <v>43983</v>
      </c>
      <c r="O72" s="180">
        <v>2</v>
      </c>
    </row>
    <row r="73" spans="1:15" ht="51">
      <c r="A73" s="173">
        <f t="shared" si="6"/>
        <v>66</v>
      </c>
      <c r="B73" s="182" t="s">
        <v>293</v>
      </c>
      <c r="C73" s="186" t="s">
        <v>222</v>
      </c>
      <c r="D73" s="182" t="s">
        <v>171</v>
      </c>
      <c r="E73" s="176" t="s">
        <v>196</v>
      </c>
      <c r="F73" s="176" t="s">
        <v>10</v>
      </c>
      <c r="G73" s="193"/>
      <c r="H73" s="176">
        <v>50</v>
      </c>
      <c r="I73" s="176">
        <v>115</v>
      </c>
      <c r="J73" s="176">
        <v>65</v>
      </c>
      <c r="K73" s="176">
        <v>50</v>
      </c>
      <c r="L73" s="176"/>
      <c r="M73" s="183" t="s">
        <v>36</v>
      </c>
      <c r="N73" s="181">
        <v>43983</v>
      </c>
      <c r="O73" s="180">
        <v>4</v>
      </c>
    </row>
    <row r="74" spans="1:15" ht="51">
      <c r="A74" s="173">
        <f t="shared" si="6"/>
        <v>67</v>
      </c>
      <c r="B74" s="182" t="s">
        <v>294</v>
      </c>
      <c r="C74" s="186" t="s">
        <v>222</v>
      </c>
      <c r="D74" s="182" t="s">
        <v>171</v>
      </c>
      <c r="E74" s="176" t="s">
        <v>196</v>
      </c>
      <c r="F74" s="176" t="s">
        <v>10</v>
      </c>
      <c r="G74" s="193"/>
      <c r="H74" s="176">
        <v>70</v>
      </c>
      <c r="I74" s="176">
        <v>150</v>
      </c>
      <c r="J74" s="176">
        <v>150</v>
      </c>
      <c r="K74" s="176"/>
      <c r="L74" s="176"/>
      <c r="M74" s="183" t="s">
        <v>36</v>
      </c>
      <c r="N74" s="181">
        <v>43983</v>
      </c>
      <c r="O74" s="180">
        <v>3</v>
      </c>
    </row>
    <row r="75" spans="1:15" ht="25.5">
      <c r="A75" s="173">
        <f t="shared" si="6"/>
        <v>68</v>
      </c>
      <c r="B75" s="182" t="s">
        <v>295</v>
      </c>
      <c r="C75" s="180" t="s">
        <v>296</v>
      </c>
      <c r="D75" s="182" t="s">
        <v>171</v>
      </c>
      <c r="E75" s="176" t="s">
        <v>175</v>
      </c>
      <c r="F75" s="176" t="s">
        <v>10</v>
      </c>
      <c r="G75" s="193"/>
      <c r="H75" s="176">
        <f t="shared" si="7"/>
        <v>50</v>
      </c>
      <c r="I75" s="176">
        <v>100</v>
      </c>
      <c r="J75" s="176">
        <v>100</v>
      </c>
      <c r="K75" s="176"/>
      <c r="L75" s="176"/>
      <c r="M75" s="183" t="s">
        <v>36</v>
      </c>
      <c r="N75" s="181">
        <v>43891</v>
      </c>
      <c r="O75" s="185">
        <v>2</v>
      </c>
    </row>
    <row r="76" spans="1:15" ht="25.5">
      <c r="A76" s="173">
        <f t="shared" si="6"/>
        <v>69</v>
      </c>
      <c r="B76" s="182" t="s">
        <v>297</v>
      </c>
      <c r="C76" s="180" t="s">
        <v>296</v>
      </c>
      <c r="D76" s="182" t="s">
        <v>171</v>
      </c>
      <c r="E76" s="176" t="s">
        <v>175</v>
      </c>
      <c r="F76" s="176" t="s">
        <v>10</v>
      </c>
      <c r="G76" s="193"/>
      <c r="H76" s="176">
        <v>60</v>
      </c>
      <c r="I76" s="176">
        <v>130</v>
      </c>
      <c r="J76" s="176">
        <v>130</v>
      </c>
      <c r="K76" s="176"/>
      <c r="L76" s="176"/>
      <c r="M76" s="183" t="s">
        <v>36</v>
      </c>
      <c r="N76" s="181">
        <v>43891</v>
      </c>
      <c r="O76" s="180">
        <v>2</v>
      </c>
    </row>
    <row r="77" spans="1:15" ht="38.25">
      <c r="A77" s="173">
        <f t="shared" si="6"/>
        <v>70</v>
      </c>
      <c r="B77" s="182" t="s">
        <v>298</v>
      </c>
      <c r="C77" s="180" t="s">
        <v>296</v>
      </c>
      <c r="D77" s="182" t="s">
        <v>171</v>
      </c>
      <c r="E77" s="176" t="s">
        <v>175</v>
      </c>
      <c r="F77" s="176" t="s">
        <v>10</v>
      </c>
      <c r="G77" s="193"/>
      <c r="H77" s="176">
        <v>40</v>
      </c>
      <c r="I77" s="176">
        <v>90</v>
      </c>
      <c r="J77" s="176">
        <v>90</v>
      </c>
      <c r="K77" s="176"/>
      <c r="L77" s="176"/>
      <c r="M77" s="183" t="s">
        <v>36</v>
      </c>
      <c r="N77" s="181">
        <v>43891</v>
      </c>
      <c r="O77" s="185">
        <v>2</v>
      </c>
    </row>
    <row r="78" spans="1:15" ht="38.25">
      <c r="A78" s="173">
        <f t="shared" si="6"/>
        <v>71</v>
      </c>
      <c r="B78" s="182" t="s">
        <v>299</v>
      </c>
      <c r="C78" s="180" t="s">
        <v>300</v>
      </c>
      <c r="D78" s="182" t="s">
        <v>171</v>
      </c>
      <c r="E78" s="176" t="s">
        <v>175</v>
      </c>
      <c r="F78" s="176" t="s">
        <v>10</v>
      </c>
      <c r="G78" s="193"/>
      <c r="H78" s="176">
        <v>100</v>
      </c>
      <c r="I78" s="176">
        <v>210</v>
      </c>
      <c r="J78" s="176">
        <v>210</v>
      </c>
      <c r="K78" s="176"/>
      <c r="L78" s="176"/>
      <c r="M78" s="183" t="s">
        <v>36</v>
      </c>
      <c r="N78" s="181">
        <v>43891</v>
      </c>
      <c r="O78" s="185">
        <v>1</v>
      </c>
    </row>
    <row r="79" spans="1:15" ht="51">
      <c r="A79" s="173">
        <f t="shared" si="6"/>
        <v>72</v>
      </c>
      <c r="B79" s="182" t="s">
        <v>301</v>
      </c>
      <c r="C79" s="186" t="s">
        <v>302</v>
      </c>
      <c r="D79" s="182" t="s">
        <v>171</v>
      </c>
      <c r="E79" s="176" t="s">
        <v>175</v>
      </c>
      <c r="F79" s="176" t="s">
        <v>10</v>
      </c>
      <c r="G79" s="193"/>
      <c r="H79" s="176">
        <v>60</v>
      </c>
      <c r="I79" s="176">
        <v>130</v>
      </c>
      <c r="J79" s="176">
        <v>70</v>
      </c>
      <c r="K79" s="176">
        <v>60</v>
      </c>
      <c r="L79" s="176"/>
      <c r="M79" s="185" t="s">
        <v>505</v>
      </c>
      <c r="N79" s="181">
        <v>43891</v>
      </c>
      <c r="O79" s="180">
        <v>2</v>
      </c>
    </row>
    <row r="80" spans="1:15" ht="63.75">
      <c r="A80" s="173">
        <f t="shared" si="6"/>
        <v>73</v>
      </c>
      <c r="B80" s="182" t="s">
        <v>303</v>
      </c>
      <c r="C80" s="186" t="s">
        <v>177</v>
      </c>
      <c r="D80" s="182" t="s">
        <v>171</v>
      </c>
      <c r="E80" s="176" t="s">
        <v>175</v>
      </c>
      <c r="F80" s="176" t="s">
        <v>10</v>
      </c>
      <c r="G80" s="193"/>
      <c r="H80" s="176">
        <v>60</v>
      </c>
      <c r="I80" s="176">
        <v>130</v>
      </c>
      <c r="J80" s="176">
        <v>30</v>
      </c>
      <c r="K80" s="176">
        <v>100</v>
      </c>
      <c r="L80" s="176"/>
      <c r="M80" s="180" t="s">
        <v>39</v>
      </c>
      <c r="N80" s="181">
        <v>43891</v>
      </c>
      <c r="O80" s="180">
        <v>2</v>
      </c>
    </row>
    <row r="81" spans="1:15" ht="63.75">
      <c r="A81" s="173">
        <f t="shared" si="6"/>
        <v>74</v>
      </c>
      <c r="B81" s="182" t="s">
        <v>181</v>
      </c>
      <c r="C81" s="186" t="s">
        <v>304</v>
      </c>
      <c r="D81" s="182" t="s">
        <v>171</v>
      </c>
      <c r="E81" s="176" t="s">
        <v>175</v>
      </c>
      <c r="F81" s="176" t="s">
        <v>10</v>
      </c>
      <c r="G81" s="193"/>
      <c r="H81" s="176">
        <f t="shared" si="7"/>
        <v>50</v>
      </c>
      <c r="I81" s="176">
        <v>100</v>
      </c>
      <c r="J81" s="176">
        <v>100</v>
      </c>
      <c r="K81" s="176"/>
      <c r="L81" s="176"/>
      <c r="M81" s="183" t="s">
        <v>36</v>
      </c>
      <c r="N81" s="181">
        <v>43891</v>
      </c>
      <c r="O81" s="185">
        <v>2</v>
      </c>
    </row>
    <row r="82" spans="1:15" ht="38.25">
      <c r="A82" s="173">
        <f t="shared" si="6"/>
        <v>75</v>
      </c>
      <c r="B82" s="182" t="s">
        <v>305</v>
      </c>
      <c r="C82" s="180" t="s">
        <v>306</v>
      </c>
      <c r="D82" s="182" t="s">
        <v>171</v>
      </c>
      <c r="E82" s="176" t="s">
        <v>257</v>
      </c>
      <c r="F82" s="176" t="s">
        <v>10</v>
      </c>
      <c r="G82" s="193"/>
      <c r="H82" s="176">
        <f t="shared" si="7"/>
        <v>90</v>
      </c>
      <c r="I82" s="176">
        <v>180</v>
      </c>
      <c r="J82" s="176">
        <v>80</v>
      </c>
      <c r="K82" s="176">
        <v>100</v>
      </c>
      <c r="L82" s="176"/>
      <c r="M82" s="183" t="s">
        <v>36</v>
      </c>
      <c r="N82" s="184">
        <v>44075</v>
      </c>
      <c r="O82" s="185">
        <v>5</v>
      </c>
    </row>
    <row r="83" spans="1:15" ht="38.25">
      <c r="A83" s="173">
        <f t="shared" si="6"/>
        <v>76</v>
      </c>
      <c r="B83" s="182" t="s">
        <v>307</v>
      </c>
      <c r="C83" s="180" t="s">
        <v>308</v>
      </c>
      <c r="D83" s="182" t="s">
        <v>171</v>
      </c>
      <c r="E83" s="176" t="s">
        <v>257</v>
      </c>
      <c r="F83" s="176" t="s">
        <v>10</v>
      </c>
      <c r="G83" s="193"/>
      <c r="H83" s="176">
        <f t="shared" si="7"/>
        <v>190</v>
      </c>
      <c r="I83" s="176">
        <v>380</v>
      </c>
      <c r="J83" s="176">
        <v>160</v>
      </c>
      <c r="K83" s="176">
        <v>220</v>
      </c>
      <c r="L83" s="176"/>
      <c r="M83" s="183" t="s">
        <v>36</v>
      </c>
      <c r="N83" s="184">
        <v>44075</v>
      </c>
      <c r="O83" s="185">
        <v>20</v>
      </c>
    </row>
    <row r="84" spans="1:15" ht="51">
      <c r="A84" s="173">
        <f t="shared" si="6"/>
        <v>77</v>
      </c>
      <c r="B84" s="174" t="s">
        <v>309</v>
      </c>
      <c r="C84" s="186" t="s">
        <v>208</v>
      </c>
      <c r="D84" s="182" t="s">
        <v>171</v>
      </c>
      <c r="E84" s="176" t="s">
        <v>209</v>
      </c>
      <c r="F84" s="176" t="s">
        <v>10</v>
      </c>
      <c r="G84" s="193"/>
      <c r="H84" s="176">
        <f t="shared" si="7"/>
        <v>100</v>
      </c>
      <c r="I84" s="176">
        <v>200</v>
      </c>
      <c r="J84" s="176">
        <v>50</v>
      </c>
      <c r="K84" s="176">
        <v>150</v>
      </c>
      <c r="L84" s="176"/>
      <c r="M84" s="180" t="s">
        <v>39</v>
      </c>
      <c r="N84" s="181">
        <v>43952</v>
      </c>
      <c r="O84" s="180">
        <v>3</v>
      </c>
    </row>
    <row r="85" spans="1:15" ht="51">
      <c r="A85" s="173">
        <f t="shared" si="6"/>
        <v>78</v>
      </c>
      <c r="B85" s="182" t="s">
        <v>310</v>
      </c>
      <c r="C85" s="186" t="s">
        <v>311</v>
      </c>
      <c r="D85" s="182" t="s">
        <v>171</v>
      </c>
      <c r="E85" s="176" t="s">
        <v>209</v>
      </c>
      <c r="F85" s="176" t="s">
        <v>10</v>
      </c>
      <c r="G85" s="193"/>
      <c r="H85" s="176">
        <f t="shared" si="7"/>
        <v>70</v>
      </c>
      <c r="I85" s="176">
        <v>140</v>
      </c>
      <c r="J85" s="176">
        <v>60</v>
      </c>
      <c r="K85" s="176">
        <v>80</v>
      </c>
      <c r="L85" s="176"/>
      <c r="M85" s="180" t="s">
        <v>39</v>
      </c>
      <c r="N85" s="181">
        <v>43983</v>
      </c>
      <c r="O85" s="185">
        <v>7</v>
      </c>
    </row>
    <row r="86" spans="1:15" ht="63.75">
      <c r="A86" s="173">
        <f t="shared" si="6"/>
        <v>79</v>
      </c>
      <c r="B86" s="182" t="s">
        <v>312</v>
      </c>
      <c r="C86" s="185" t="s">
        <v>198</v>
      </c>
      <c r="D86" s="182" t="s">
        <v>171</v>
      </c>
      <c r="E86" s="176" t="s">
        <v>199</v>
      </c>
      <c r="F86" s="176" t="s">
        <v>10</v>
      </c>
      <c r="G86" s="193"/>
      <c r="H86" s="176">
        <v>80</v>
      </c>
      <c r="I86" s="176">
        <v>170</v>
      </c>
      <c r="J86" s="176">
        <v>70</v>
      </c>
      <c r="K86" s="176">
        <v>100</v>
      </c>
      <c r="L86" s="176"/>
      <c r="M86" s="183" t="s">
        <v>36</v>
      </c>
      <c r="N86" s="181">
        <v>43891</v>
      </c>
      <c r="O86" s="185">
        <v>2</v>
      </c>
    </row>
    <row r="87" spans="1:15" ht="38.25">
      <c r="A87" s="173">
        <f t="shared" si="6"/>
        <v>80</v>
      </c>
      <c r="B87" s="182" t="s">
        <v>301</v>
      </c>
      <c r="C87" s="185" t="s">
        <v>313</v>
      </c>
      <c r="D87" s="182" t="s">
        <v>171</v>
      </c>
      <c r="E87" s="176" t="s">
        <v>191</v>
      </c>
      <c r="F87" s="176" t="s">
        <v>10</v>
      </c>
      <c r="G87" s="193"/>
      <c r="H87" s="176">
        <v>40</v>
      </c>
      <c r="I87" s="176">
        <v>85</v>
      </c>
      <c r="J87" s="176">
        <v>85</v>
      </c>
      <c r="K87" s="176"/>
      <c r="L87" s="176"/>
      <c r="M87" s="183" t="s">
        <v>36</v>
      </c>
      <c r="N87" s="181">
        <v>43891</v>
      </c>
      <c r="O87" s="185">
        <v>2</v>
      </c>
    </row>
    <row r="88" spans="1:15" ht="63.75">
      <c r="A88" s="173">
        <f t="shared" si="6"/>
        <v>81</v>
      </c>
      <c r="B88" s="182" t="s">
        <v>299</v>
      </c>
      <c r="C88" s="185" t="s">
        <v>179</v>
      </c>
      <c r="D88" s="182" t="s">
        <v>171</v>
      </c>
      <c r="E88" s="176" t="s">
        <v>180</v>
      </c>
      <c r="F88" s="176" t="s">
        <v>10</v>
      </c>
      <c r="G88" s="193"/>
      <c r="H88" s="176">
        <v>40</v>
      </c>
      <c r="I88" s="176">
        <v>90</v>
      </c>
      <c r="J88" s="176">
        <v>90</v>
      </c>
      <c r="K88" s="176"/>
      <c r="L88" s="176"/>
      <c r="M88" s="183" t="s">
        <v>36</v>
      </c>
      <c r="N88" s="181">
        <v>44105</v>
      </c>
      <c r="O88" s="185">
        <v>2</v>
      </c>
    </row>
    <row r="89" spans="1:15" ht="38.25">
      <c r="A89" s="173">
        <f t="shared" si="6"/>
        <v>82</v>
      </c>
      <c r="B89" s="182" t="s">
        <v>314</v>
      </c>
      <c r="C89" s="186" t="s">
        <v>182</v>
      </c>
      <c r="D89" s="182" t="s">
        <v>171</v>
      </c>
      <c r="E89" s="176" t="s">
        <v>183</v>
      </c>
      <c r="F89" s="176" t="s">
        <v>10</v>
      </c>
      <c r="G89" s="193"/>
      <c r="H89" s="176">
        <f t="shared" si="7"/>
        <v>50</v>
      </c>
      <c r="I89" s="176">
        <v>100</v>
      </c>
      <c r="J89" s="176">
        <v>100</v>
      </c>
      <c r="K89" s="176"/>
      <c r="L89" s="176"/>
      <c r="M89" s="183" t="s">
        <v>36</v>
      </c>
      <c r="N89" s="184">
        <v>43983</v>
      </c>
      <c r="O89" s="185">
        <v>4</v>
      </c>
    </row>
    <row r="90" spans="1:15" ht="38.25">
      <c r="A90" s="173">
        <f t="shared" si="6"/>
        <v>83</v>
      </c>
      <c r="B90" s="182" t="s">
        <v>315</v>
      </c>
      <c r="C90" s="186" t="s">
        <v>182</v>
      </c>
      <c r="D90" s="182" t="s">
        <v>171</v>
      </c>
      <c r="E90" s="176" t="s">
        <v>183</v>
      </c>
      <c r="F90" s="176" t="s">
        <v>10</v>
      </c>
      <c r="G90" s="193"/>
      <c r="H90" s="176">
        <f t="shared" si="7"/>
        <v>80</v>
      </c>
      <c r="I90" s="176">
        <v>160</v>
      </c>
      <c r="J90" s="176">
        <v>160</v>
      </c>
      <c r="K90" s="176"/>
      <c r="L90" s="176"/>
      <c r="M90" s="183" t="s">
        <v>36</v>
      </c>
      <c r="N90" s="184">
        <v>43983</v>
      </c>
      <c r="O90" s="185">
        <v>3</v>
      </c>
    </row>
    <row r="91" spans="1:15" ht="38.25">
      <c r="A91" s="173">
        <f t="shared" si="6"/>
        <v>84</v>
      </c>
      <c r="B91" s="182" t="s">
        <v>316</v>
      </c>
      <c r="C91" s="186" t="s">
        <v>182</v>
      </c>
      <c r="D91" s="182" t="s">
        <v>171</v>
      </c>
      <c r="E91" s="176" t="s">
        <v>183</v>
      </c>
      <c r="F91" s="176" t="s">
        <v>10</v>
      </c>
      <c r="G91" s="193"/>
      <c r="H91" s="176">
        <v>40</v>
      </c>
      <c r="I91" s="176">
        <v>95</v>
      </c>
      <c r="J91" s="176">
        <v>95</v>
      </c>
      <c r="K91" s="176"/>
      <c r="L91" s="176"/>
      <c r="M91" s="183" t="s">
        <v>36</v>
      </c>
      <c r="N91" s="184">
        <v>43983</v>
      </c>
      <c r="O91" s="185">
        <v>3</v>
      </c>
    </row>
    <row r="92" spans="1:15" ht="38.25">
      <c r="A92" s="173">
        <f t="shared" si="6"/>
        <v>85</v>
      </c>
      <c r="B92" s="182" t="s">
        <v>317</v>
      </c>
      <c r="C92" s="186" t="s">
        <v>182</v>
      </c>
      <c r="D92" s="182" t="s">
        <v>171</v>
      </c>
      <c r="E92" s="176" t="s">
        <v>183</v>
      </c>
      <c r="F92" s="176" t="s">
        <v>10</v>
      </c>
      <c r="G92" s="193"/>
      <c r="H92" s="176">
        <v>100</v>
      </c>
      <c r="I92" s="176">
        <v>250</v>
      </c>
      <c r="J92" s="176">
        <v>100</v>
      </c>
      <c r="K92" s="176">
        <v>150</v>
      </c>
      <c r="L92" s="176"/>
      <c r="M92" s="180" t="s">
        <v>39</v>
      </c>
      <c r="N92" s="184">
        <v>43983</v>
      </c>
      <c r="O92" s="185">
        <v>5</v>
      </c>
    </row>
    <row r="93" spans="1:15" ht="51">
      <c r="A93" s="173">
        <f t="shared" si="6"/>
        <v>86</v>
      </c>
      <c r="B93" s="182" t="s">
        <v>318</v>
      </c>
      <c r="C93" s="186" t="s">
        <v>211</v>
      </c>
      <c r="D93" s="182" t="s">
        <v>171</v>
      </c>
      <c r="E93" s="176" t="s">
        <v>188</v>
      </c>
      <c r="F93" s="176" t="s">
        <v>10</v>
      </c>
      <c r="G93" s="193"/>
      <c r="H93" s="176">
        <f t="shared" si="7"/>
        <v>80</v>
      </c>
      <c r="I93" s="176">
        <v>160</v>
      </c>
      <c r="J93" s="176">
        <v>60</v>
      </c>
      <c r="K93" s="176">
        <v>100</v>
      </c>
      <c r="L93" s="176"/>
      <c r="M93" s="183" t="s">
        <v>36</v>
      </c>
      <c r="N93" s="181">
        <v>43983</v>
      </c>
      <c r="O93" s="185">
        <v>2</v>
      </c>
    </row>
    <row r="94" spans="1:15" ht="51">
      <c r="A94" s="173">
        <f t="shared" si="6"/>
        <v>87</v>
      </c>
      <c r="B94" s="182" t="s">
        <v>319</v>
      </c>
      <c r="C94" s="180" t="s">
        <v>320</v>
      </c>
      <c r="D94" s="182" t="s">
        <v>171</v>
      </c>
      <c r="E94" s="176" t="s">
        <v>199</v>
      </c>
      <c r="F94" s="176" t="s">
        <v>10</v>
      </c>
      <c r="G94" s="193"/>
      <c r="H94" s="176">
        <v>70</v>
      </c>
      <c r="I94" s="176">
        <v>150</v>
      </c>
      <c r="J94" s="176">
        <v>150</v>
      </c>
      <c r="K94" s="176"/>
      <c r="L94" s="176"/>
      <c r="M94" s="183" t="s">
        <v>36</v>
      </c>
      <c r="N94" s="184">
        <v>44105</v>
      </c>
      <c r="O94" s="185">
        <v>2</v>
      </c>
    </row>
    <row r="95" spans="1:15" ht="38.25">
      <c r="A95" s="173">
        <f t="shared" si="6"/>
        <v>88</v>
      </c>
      <c r="B95" s="174" t="s">
        <v>321</v>
      </c>
      <c r="C95" s="174" t="s">
        <v>256</v>
      </c>
      <c r="D95" s="182" t="s">
        <v>171</v>
      </c>
      <c r="E95" s="176" t="s">
        <v>257</v>
      </c>
      <c r="F95" s="176" t="s">
        <v>10</v>
      </c>
      <c r="G95" s="193"/>
      <c r="H95" s="176">
        <v>500</v>
      </c>
      <c r="I95" s="176">
        <v>1100</v>
      </c>
      <c r="J95" s="176">
        <v>300</v>
      </c>
      <c r="K95" s="176">
        <v>800</v>
      </c>
      <c r="L95" s="176"/>
      <c r="M95" s="176" t="s">
        <v>560</v>
      </c>
      <c r="N95" s="181">
        <v>43952</v>
      </c>
      <c r="O95" s="180">
        <v>20</v>
      </c>
    </row>
    <row r="96" spans="1:15">
      <c r="A96" s="173"/>
      <c r="B96" s="298" t="s">
        <v>563</v>
      </c>
      <c r="C96" s="298"/>
      <c r="D96" s="194"/>
      <c r="E96" s="194"/>
      <c r="F96" s="194"/>
      <c r="G96" s="194"/>
      <c r="H96" s="176"/>
      <c r="I96" s="176"/>
      <c r="J96" s="176"/>
      <c r="K96" s="176"/>
      <c r="L96" s="176"/>
      <c r="M96" s="194"/>
      <c r="N96" s="194"/>
      <c r="O96" s="195"/>
    </row>
    <row r="97" spans="1:15" ht="51">
      <c r="A97" s="173">
        <v>89</v>
      </c>
      <c r="B97" s="176" t="s">
        <v>322</v>
      </c>
      <c r="C97" s="176" t="s">
        <v>268</v>
      </c>
      <c r="D97" s="182" t="s">
        <v>171</v>
      </c>
      <c r="E97" s="191" t="s">
        <v>323</v>
      </c>
      <c r="F97" s="176" t="s">
        <v>10</v>
      </c>
      <c r="G97" s="193"/>
      <c r="H97" s="176">
        <v>80000</v>
      </c>
      <c r="I97" s="176">
        <v>160000</v>
      </c>
      <c r="J97" s="176">
        <v>110000</v>
      </c>
      <c r="K97" s="176">
        <v>50000</v>
      </c>
      <c r="L97" s="176"/>
      <c r="M97" s="176" t="s">
        <v>33</v>
      </c>
      <c r="N97" s="189">
        <v>44409</v>
      </c>
      <c r="O97" s="176">
        <v>100</v>
      </c>
    </row>
    <row r="98" spans="1:15" ht="38.25">
      <c r="A98" s="173">
        <f t="shared" si="6"/>
        <v>90</v>
      </c>
      <c r="B98" s="176" t="s">
        <v>324</v>
      </c>
      <c r="C98" s="176" t="s">
        <v>217</v>
      </c>
      <c r="D98" s="182" t="s">
        <v>171</v>
      </c>
      <c r="E98" s="176" t="s">
        <v>175</v>
      </c>
      <c r="F98" s="176" t="s">
        <v>10</v>
      </c>
      <c r="G98" s="193"/>
      <c r="H98" s="176">
        <v>550</v>
      </c>
      <c r="I98" s="176">
        <v>1200</v>
      </c>
      <c r="J98" s="176">
        <v>500</v>
      </c>
      <c r="K98" s="176">
        <v>700</v>
      </c>
      <c r="L98" s="176"/>
      <c r="M98" s="176" t="s">
        <v>562</v>
      </c>
      <c r="N98" s="189">
        <v>44348</v>
      </c>
      <c r="O98" s="176">
        <v>5</v>
      </c>
    </row>
    <row r="99" spans="1:15" ht="25.5">
      <c r="A99" s="173">
        <f t="shared" si="6"/>
        <v>91</v>
      </c>
      <c r="B99" s="176" t="s">
        <v>325</v>
      </c>
      <c r="C99" s="176" t="s">
        <v>224</v>
      </c>
      <c r="D99" s="182" t="s">
        <v>171</v>
      </c>
      <c r="E99" s="176" t="s">
        <v>175</v>
      </c>
      <c r="F99" s="176" t="s">
        <v>10</v>
      </c>
      <c r="G99" s="193"/>
      <c r="H99" s="176">
        <v>300</v>
      </c>
      <c r="I99" s="176">
        <v>600</v>
      </c>
      <c r="J99" s="176">
        <v>200</v>
      </c>
      <c r="K99" s="176">
        <v>400</v>
      </c>
      <c r="L99" s="176"/>
      <c r="M99" s="183" t="s">
        <v>159</v>
      </c>
      <c r="N99" s="187">
        <v>44228</v>
      </c>
      <c r="O99" s="188">
        <v>12</v>
      </c>
    </row>
    <row r="100" spans="1:15" ht="38.25">
      <c r="A100" s="173">
        <f t="shared" si="6"/>
        <v>92</v>
      </c>
      <c r="B100" s="176" t="s">
        <v>326</v>
      </c>
      <c r="C100" s="176" t="s">
        <v>327</v>
      </c>
      <c r="D100" s="182" t="s">
        <v>171</v>
      </c>
      <c r="E100" s="176" t="s">
        <v>188</v>
      </c>
      <c r="F100" s="176" t="s">
        <v>10</v>
      </c>
      <c r="G100" s="193"/>
      <c r="H100" s="176">
        <v>50</v>
      </c>
      <c r="I100" s="176">
        <v>100</v>
      </c>
      <c r="J100" s="176">
        <v>20</v>
      </c>
      <c r="K100" s="176">
        <v>80</v>
      </c>
      <c r="L100" s="176"/>
      <c r="M100" s="176" t="s">
        <v>39</v>
      </c>
      <c r="N100" s="187">
        <v>44440</v>
      </c>
      <c r="O100" s="183">
        <v>2</v>
      </c>
    </row>
    <row r="101" spans="1:15" ht="25.5">
      <c r="A101" s="173">
        <f t="shared" si="6"/>
        <v>93</v>
      </c>
      <c r="B101" s="176" t="s">
        <v>328</v>
      </c>
      <c r="C101" s="176" t="s">
        <v>329</v>
      </c>
      <c r="D101" s="182" t="s">
        <v>171</v>
      </c>
      <c r="E101" s="176" t="s">
        <v>257</v>
      </c>
      <c r="F101" s="176" t="s">
        <v>10</v>
      </c>
      <c r="G101" s="193"/>
      <c r="H101" s="176">
        <v>100</v>
      </c>
      <c r="I101" s="176">
        <v>300</v>
      </c>
      <c r="J101" s="176">
        <v>100</v>
      </c>
      <c r="K101" s="176">
        <v>200</v>
      </c>
      <c r="L101" s="176"/>
      <c r="M101" s="176" t="s">
        <v>39</v>
      </c>
      <c r="N101" s="187">
        <v>44256</v>
      </c>
      <c r="O101" s="188">
        <v>10</v>
      </c>
    </row>
    <row r="102" spans="1:15" ht="51">
      <c r="A102" s="173">
        <f t="shared" si="6"/>
        <v>94</v>
      </c>
      <c r="B102" s="174" t="s">
        <v>330</v>
      </c>
      <c r="C102" s="180" t="s">
        <v>190</v>
      </c>
      <c r="D102" s="182" t="s">
        <v>171</v>
      </c>
      <c r="E102" s="176" t="s">
        <v>191</v>
      </c>
      <c r="F102" s="176" t="s">
        <v>10</v>
      </c>
      <c r="G102" s="193"/>
      <c r="H102" s="176">
        <f>+I102/2</f>
        <v>80</v>
      </c>
      <c r="I102" s="176">
        <v>160</v>
      </c>
      <c r="J102" s="176">
        <v>160</v>
      </c>
      <c r="K102" s="176"/>
      <c r="L102" s="176"/>
      <c r="M102" s="180" t="s">
        <v>36</v>
      </c>
      <c r="N102" s="181">
        <v>44409</v>
      </c>
      <c r="O102" s="180">
        <v>2</v>
      </c>
    </row>
    <row r="103" spans="1:15" ht="51">
      <c r="A103" s="173">
        <f t="shared" si="6"/>
        <v>95</v>
      </c>
      <c r="B103" s="174" t="s">
        <v>331</v>
      </c>
      <c r="C103" s="186" t="s">
        <v>291</v>
      </c>
      <c r="D103" s="182" t="s">
        <v>171</v>
      </c>
      <c r="E103" s="176" t="s">
        <v>196</v>
      </c>
      <c r="F103" s="176" t="s">
        <v>10</v>
      </c>
      <c r="G103" s="193"/>
      <c r="H103" s="176">
        <f t="shared" ref="H103:H128" si="8">+I103/2</f>
        <v>250</v>
      </c>
      <c r="I103" s="176">
        <v>500</v>
      </c>
      <c r="J103" s="176">
        <v>300</v>
      </c>
      <c r="K103" s="176">
        <v>200</v>
      </c>
      <c r="L103" s="176"/>
      <c r="M103" s="183" t="s">
        <v>36</v>
      </c>
      <c r="N103" s="181">
        <v>44256</v>
      </c>
      <c r="O103" s="180">
        <v>4</v>
      </c>
    </row>
    <row r="104" spans="1:15" ht="38.25">
      <c r="A104" s="173">
        <f t="shared" si="6"/>
        <v>96</v>
      </c>
      <c r="B104" s="174" t="s">
        <v>332</v>
      </c>
      <c r="C104" s="186" t="s">
        <v>205</v>
      </c>
      <c r="D104" s="182" t="s">
        <v>171</v>
      </c>
      <c r="E104" s="176" t="s">
        <v>175</v>
      </c>
      <c r="F104" s="176" t="s">
        <v>10</v>
      </c>
      <c r="G104" s="193"/>
      <c r="H104" s="176">
        <f t="shared" si="8"/>
        <v>75</v>
      </c>
      <c r="I104" s="176">
        <v>150</v>
      </c>
      <c r="J104" s="176">
        <v>150</v>
      </c>
      <c r="K104" s="176"/>
      <c r="L104" s="176"/>
      <c r="M104" s="180" t="s">
        <v>36</v>
      </c>
      <c r="N104" s="181">
        <v>44348</v>
      </c>
      <c r="O104" s="180">
        <v>4</v>
      </c>
    </row>
    <row r="105" spans="1:15" ht="51">
      <c r="A105" s="173">
        <f t="shared" si="6"/>
        <v>97</v>
      </c>
      <c r="B105" s="174" t="s">
        <v>333</v>
      </c>
      <c r="C105" s="180" t="s">
        <v>334</v>
      </c>
      <c r="D105" s="182" t="s">
        <v>171</v>
      </c>
      <c r="E105" s="176" t="s">
        <v>175</v>
      </c>
      <c r="F105" s="176" t="s">
        <v>10</v>
      </c>
      <c r="G105" s="193"/>
      <c r="H105" s="176">
        <f t="shared" si="8"/>
        <v>50</v>
      </c>
      <c r="I105" s="176">
        <v>100</v>
      </c>
      <c r="J105" s="176">
        <v>100</v>
      </c>
      <c r="K105" s="176"/>
      <c r="L105" s="176"/>
      <c r="M105" s="180" t="s">
        <v>36</v>
      </c>
      <c r="N105" s="181">
        <v>44256</v>
      </c>
      <c r="O105" s="180">
        <v>1</v>
      </c>
    </row>
    <row r="106" spans="1:15" ht="51">
      <c r="A106" s="173">
        <f t="shared" si="6"/>
        <v>98</v>
      </c>
      <c r="B106" s="174" t="s">
        <v>335</v>
      </c>
      <c r="C106" s="180" t="s">
        <v>334</v>
      </c>
      <c r="D106" s="182" t="s">
        <v>171</v>
      </c>
      <c r="E106" s="176" t="s">
        <v>175</v>
      </c>
      <c r="F106" s="176" t="s">
        <v>10</v>
      </c>
      <c r="G106" s="193"/>
      <c r="H106" s="176">
        <f t="shared" si="8"/>
        <v>80</v>
      </c>
      <c r="I106" s="176">
        <v>160</v>
      </c>
      <c r="J106" s="176">
        <v>160</v>
      </c>
      <c r="K106" s="176"/>
      <c r="L106" s="176"/>
      <c r="M106" s="180" t="s">
        <v>36</v>
      </c>
      <c r="N106" s="181">
        <v>44256</v>
      </c>
      <c r="O106" s="180">
        <v>2</v>
      </c>
    </row>
    <row r="107" spans="1:15" ht="38.25">
      <c r="A107" s="173">
        <f t="shared" si="6"/>
        <v>99</v>
      </c>
      <c r="B107" s="174" t="s">
        <v>336</v>
      </c>
      <c r="C107" s="180" t="s">
        <v>296</v>
      </c>
      <c r="D107" s="182" t="s">
        <v>171</v>
      </c>
      <c r="E107" s="176" t="s">
        <v>175</v>
      </c>
      <c r="F107" s="176" t="s">
        <v>10</v>
      </c>
      <c r="G107" s="193"/>
      <c r="H107" s="176">
        <f t="shared" si="8"/>
        <v>85</v>
      </c>
      <c r="I107" s="176">
        <v>170</v>
      </c>
      <c r="J107" s="176">
        <v>50</v>
      </c>
      <c r="K107" s="176">
        <v>120</v>
      </c>
      <c r="L107" s="176"/>
      <c r="M107" s="183" t="s">
        <v>36</v>
      </c>
      <c r="N107" s="181">
        <v>44256</v>
      </c>
      <c r="O107" s="180">
        <v>2</v>
      </c>
    </row>
    <row r="108" spans="1:15" ht="38.25">
      <c r="A108" s="173">
        <f t="shared" si="6"/>
        <v>100</v>
      </c>
      <c r="B108" s="174" t="s">
        <v>337</v>
      </c>
      <c r="C108" s="180" t="s">
        <v>296</v>
      </c>
      <c r="D108" s="182" t="s">
        <v>171</v>
      </c>
      <c r="E108" s="176" t="s">
        <v>175</v>
      </c>
      <c r="F108" s="176" t="s">
        <v>10</v>
      </c>
      <c r="G108" s="193"/>
      <c r="H108" s="176">
        <v>50</v>
      </c>
      <c r="I108" s="176">
        <v>125</v>
      </c>
      <c r="J108" s="176">
        <v>75</v>
      </c>
      <c r="K108" s="176">
        <v>50</v>
      </c>
      <c r="L108" s="176"/>
      <c r="M108" s="183" t="s">
        <v>36</v>
      </c>
      <c r="N108" s="181">
        <v>44256</v>
      </c>
      <c r="O108" s="180">
        <v>2</v>
      </c>
    </row>
    <row r="109" spans="1:15" ht="51">
      <c r="A109" s="173">
        <f t="shared" si="6"/>
        <v>101</v>
      </c>
      <c r="B109" s="174" t="s">
        <v>338</v>
      </c>
      <c r="C109" s="186" t="s">
        <v>302</v>
      </c>
      <c r="D109" s="182" t="s">
        <v>171</v>
      </c>
      <c r="E109" s="176" t="s">
        <v>175</v>
      </c>
      <c r="F109" s="176" t="s">
        <v>10</v>
      </c>
      <c r="G109" s="193"/>
      <c r="H109" s="176">
        <v>60</v>
      </c>
      <c r="I109" s="176">
        <v>165</v>
      </c>
      <c r="J109" s="176">
        <v>65</v>
      </c>
      <c r="K109" s="176">
        <v>100</v>
      </c>
      <c r="L109" s="176"/>
      <c r="M109" s="180" t="s">
        <v>505</v>
      </c>
      <c r="N109" s="181">
        <v>44256</v>
      </c>
      <c r="O109" s="180">
        <v>2</v>
      </c>
    </row>
    <row r="110" spans="1:15" ht="63.75">
      <c r="A110" s="173">
        <f t="shared" si="6"/>
        <v>102</v>
      </c>
      <c r="B110" s="174" t="s">
        <v>339</v>
      </c>
      <c r="C110" s="186" t="s">
        <v>177</v>
      </c>
      <c r="D110" s="182" t="s">
        <v>171</v>
      </c>
      <c r="E110" s="176" t="s">
        <v>175</v>
      </c>
      <c r="F110" s="176" t="s">
        <v>10</v>
      </c>
      <c r="G110" s="193"/>
      <c r="H110" s="176">
        <f t="shared" si="8"/>
        <v>80</v>
      </c>
      <c r="I110" s="176">
        <v>160</v>
      </c>
      <c r="J110" s="176">
        <v>60</v>
      </c>
      <c r="K110" s="176">
        <v>100</v>
      </c>
      <c r="L110" s="176"/>
      <c r="M110" s="183" t="s">
        <v>36</v>
      </c>
      <c r="N110" s="181">
        <v>44256</v>
      </c>
      <c r="O110" s="180">
        <v>2</v>
      </c>
    </row>
    <row r="111" spans="1:15" ht="51">
      <c r="A111" s="173">
        <f t="shared" si="6"/>
        <v>103</v>
      </c>
      <c r="B111" s="174" t="s">
        <v>340</v>
      </c>
      <c r="C111" s="186" t="s">
        <v>311</v>
      </c>
      <c r="D111" s="182" t="s">
        <v>171</v>
      </c>
      <c r="E111" s="176" t="s">
        <v>209</v>
      </c>
      <c r="F111" s="176" t="s">
        <v>10</v>
      </c>
      <c r="G111" s="193"/>
      <c r="H111" s="176">
        <f t="shared" si="8"/>
        <v>147.5</v>
      </c>
      <c r="I111" s="176">
        <v>295</v>
      </c>
      <c r="J111" s="176">
        <v>95</v>
      </c>
      <c r="K111" s="176">
        <v>200</v>
      </c>
      <c r="L111" s="176"/>
      <c r="M111" s="185" t="s">
        <v>39</v>
      </c>
      <c r="N111" s="181">
        <v>44348</v>
      </c>
      <c r="O111" s="180">
        <v>9</v>
      </c>
    </row>
    <row r="112" spans="1:15" ht="63.75">
      <c r="A112" s="173">
        <f t="shared" si="6"/>
        <v>104</v>
      </c>
      <c r="B112" s="174" t="s">
        <v>341</v>
      </c>
      <c r="C112" s="180" t="s">
        <v>198</v>
      </c>
      <c r="D112" s="182" t="s">
        <v>171</v>
      </c>
      <c r="E112" s="176" t="s">
        <v>220</v>
      </c>
      <c r="F112" s="176" t="s">
        <v>10</v>
      </c>
      <c r="G112" s="193"/>
      <c r="H112" s="176">
        <f t="shared" si="8"/>
        <v>35</v>
      </c>
      <c r="I112" s="176">
        <v>70</v>
      </c>
      <c r="J112" s="176">
        <v>70</v>
      </c>
      <c r="K112" s="176"/>
      <c r="L112" s="176"/>
      <c r="M112" s="180" t="s">
        <v>36</v>
      </c>
      <c r="N112" s="181">
        <v>44256</v>
      </c>
      <c r="O112" s="180">
        <v>2</v>
      </c>
    </row>
    <row r="113" spans="1:15" ht="51">
      <c r="A113" s="173">
        <f t="shared" si="6"/>
        <v>105</v>
      </c>
      <c r="B113" s="174" t="s">
        <v>342</v>
      </c>
      <c r="C113" s="186" t="s">
        <v>343</v>
      </c>
      <c r="D113" s="182" t="s">
        <v>171</v>
      </c>
      <c r="E113" s="176" t="s">
        <v>199</v>
      </c>
      <c r="F113" s="176" t="s">
        <v>10</v>
      </c>
      <c r="G113" s="193"/>
      <c r="H113" s="176">
        <f t="shared" si="8"/>
        <v>117.5</v>
      </c>
      <c r="I113" s="176">
        <v>235</v>
      </c>
      <c r="J113" s="176">
        <v>85</v>
      </c>
      <c r="K113" s="176">
        <v>150</v>
      </c>
      <c r="L113" s="176"/>
      <c r="M113" s="183" t="s">
        <v>36</v>
      </c>
      <c r="N113" s="181">
        <v>44256</v>
      </c>
      <c r="O113" s="180">
        <v>2</v>
      </c>
    </row>
    <row r="114" spans="1:15" ht="63.75">
      <c r="A114" s="173">
        <f t="shared" si="6"/>
        <v>106</v>
      </c>
      <c r="B114" s="174" t="s">
        <v>344</v>
      </c>
      <c r="C114" s="180" t="s">
        <v>179</v>
      </c>
      <c r="D114" s="182" t="s">
        <v>171</v>
      </c>
      <c r="E114" s="176" t="s">
        <v>180</v>
      </c>
      <c r="F114" s="176" t="s">
        <v>10</v>
      </c>
      <c r="G114" s="193"/>
      <c r="H114" s="176">
        <f t="shared" si="8"/>
        <v>75</v>
      </c>
      <c r="I114" s="176">
        <v>150</v>
      </c>
      <c r="J114" s="176">
        <v>150</v>
      </c>
      <c r="K114" s="176"/>
      <c r="L114" s="176"/>
      <c r="M114" s="180" t="s">
        <v>39</v>
      </c>
      <c r="N114" s="181">
        <v>44470</v>
      </c>
      <c r="O114" s="180">
        <v>2</v>
      </c>
    </row>
    <row r="115" spans="1:15" ht="38.25">
      <c r="A115" s="173">
        <f t="shared" si="6"/>
        <v>107</v>
      </c>
      <c r="B115" s="174" t="s">
        <v>345</v>
      </c>
      <c r="C115" s="186" t="s">
        <v>182</v>
      </c>
      <c r="D115" s="182" t="s">
        <v>171</v>
      </c>
      <c r="E115" s="176" t="s">
        <v>183</v>
      </c>
      <c r="F115" s="176" t="s">
        <v>10</v>
      </c>
      <c r="G115" s="193"/>
      <c r="H115" s="176">
        <f t="shared" si="8"/>
        <v>50</v>
      </c>
      <c r="I115" s="176">
        <v>100</v>
      </c>
      <c r="J115" s="176">
        <v>100</v>
      </c>
      <c r="K115" s="176"/>
      <c r="L115" s="176"/>
      <c r="M115" s="180" t="s">
        <v>39</v>
      </c>
      <c r="N115" s="181">
        <v>44348</v>
      </c>
      <c r="O115" s="180">
        <v>3</v>
      </c>
    </row>
    <row r="116" spans="1:15" ht="38.25">
      <c r="A116" s="173">
        <f t="shared" si="6"/>
        <v>108</v>
      </c>
      <c r="B116" s="174" t="s">
        <v>346</v>
      </c>
      <c r="C116" s="186" t="s">
        <v>182</v>
      </c>
      <c r="D116" s="182" t="s">
        <v>171</v>
      </c>
      <c r="E116" s="176" t="s">
        <v>183</v>
      </c>
      <c r="F116" s="176" t="s">
        <v>10</v>
      </c>
      <c r="G116" s="193"/>
      <c r="H116" s="176">
        <f t="shared" si="8"/>
        <v>80</v>
      </c>
      <c r="I116" s="176">
        <v>160</v>
      </c>
      <c r="J116" s="176">
        <v>160</v>
      </c>
      <c r="K116" s="176"/>
      <c r="L116" s="176"/>
      <c r="M116" s="180" t="s">
        <v>39</v>
      </c>
      <c r="N116" s="181">
        <v>44348</v>
      </c>
      <c r="O116" s="180">
        <v>3</v>
      </c>
    </row>
    <row r="117" spans="1:15" ht="38.25">
      <c r="A117" s="173">
        <f t="shared" si="6"/>
        <v>109</v>
      </c>
      <c r="B117" s="174" t="s">
        <v>347</v>
      </c>
      <c r="C117" s="186" t="s">
        <v>182</v>
      </c>
      <c r="D117" s="182" t="s">
        <v>171</v>
      </c>
      <c r="E117" s="176" t="s">
        <v>183</v>
      </c>
      <c r="F117" s="176" t="s">
        <v>10</v>
      </c>
      <c r="G117" s="193"/>
      <c r="H117" s="176">
        <v>50</v>
      </c>
      <c r="I117" s="176">
        <v>95</v>
      </c>
      <c r="J117" s="176">
        <v>95</v>
      </c>
      <c r="K117" s="176"/>
      <c r="L117" s="176"/>
      <c r="M117" s="180" t="s">
        <v>39</v>
      </c>
      <c r="N117" s="181">
        <v>44348</v>
      </c>
      <c r="O117" s="180">
        <v>3</v>
      </c>
    </row>
    <row r="118" spans="1:15" ht="38.25">
      <c r="A118" s="173">
        <f t="shared" si="6"/>
        <v>110</v>
      </c>
      <c r="B118" s="174" t="s">
        <v>348</v>
      </c>
      <c r="C118" s="186" t="s">
        <v>182</v>
      </c>
      <c r="D118" s="182" t="s">
        <v>171</v>
      </c>
      <c r="E118" s="176" t="s">
        <v>183</v>
      </c>
      <c r="F118" s="176" t="s">
        <v>10</v>
      </c>
      <c r="G118" s="193"/>
      <c r="H118" s="176">
        <f t="shared" si="8"/>
        <v>105</v>
      </c>
      <c r="I118" s="176">
        <v>210</v>
      </c>
      <c r="J118" s="176">
        <v>60</v>
      </c>
      <c r="K118" s="176">
        <v>150</v>
      </c>
      <c r="L118" s="176"/>
      <c r="M118" s="185" t="s">
        <v>39</v>
      </c>
      <c r="N118" s="181">
        <v>44348</v>
      </c>
      <c r="O118" s="180">
        <v>3</v>
      </c>
    </row>
    <row r="119" spans="1:15" ht="38.25">
      <c r="A119" s="173">
        <f t="shared" si="6"/>
        <v>111</v>
      </c>
      <c r="B119" s="174" t="s">
        <v>349</v>
      </c>
      <c r="C119" s="186" t="s">
        <v>182</v>
      </c>
      <c r="D119" s="182" t="s">
        <v>171</v>
      </c>
      <c r="E119" s="176" t="s">
        <v>183</v>
      </c>
      <c r="F119" s="176" t="s">
        <v>10</v>
      </c>
      <c r="G119" s="193"/>
      <c r="H119" s="176">
        <v>30</v>
      </c>
      <c r="I119" s="176">
        <v>65</v>
      </c>
      <c r="J119" s="176">
        <v>65</v>
      </c>
      <c r="K119" s="176"/>
      <c r="L119" s="176"/>
      <c r="M119" s="180" t="s">
        <v>39</v>
      </c>
      <c r="N119" s="181">
        <v>44317</v>
      </c>
      <c r="O119" s="180">
        <v>1</v>
      </c>
    </row>
    <row r="120" spans="1:15" ht="102">
      <c r="A120" s="173">
        <f t="shared" si="6"/>
        <v>112</v>
      </c>
      <c r="B120" s="174" t="s">
        <v>350</v>
      </c>
      <c r="C120" s="192" t="s">
        <v>351</v>
      </c>
      <c r="D120" s="182" t="s">
        <v>171</v>
      </c>
      <c r="E120" s="176" t="s">
        <v>248</v>
      </c>
      <c r="F120" s="176" t="s">
        <v>10</v>
      </c>
      <c r="G120" s="193"/>
      <c r="H120" s="176">
        <f t="shared" si="8"/>
        <v>30</v>
      </c>
      <c r="I120" s="176">
        <v>60</v>
      </c>
      <c r="J120" s="176">
        <v>60</v>
      </c>
      <c r="K120" s="176"/>
      <c r="L120" s="176"/>
      <c r="M120" s="180" t="s">
        <v>39</v>
      </c>
      <c r="N120" s="181">
        <v>44440</v>
      </c>
      <c r="O120" s="180">
        <v>2</v>
      </c>
    </row>
    <row r="121" spans="1:15" ht="38.25">
      <c r="A121" s="173">
        <f t="shared" si="6"/>
        <v>113</v>
      </c>
      <c r="B121" s="174" t="s">
        <v>352</v>
      </c>
      <c r="C121" s="180" t="s">
        <v>353</v>
      </c>
      <c r="D121" s="182" t="s">
        <v>171</v>
      </c>
      <c r="E121" s="176" t="s">
        <v>199</v>
      </c>
      <c r="F121" s="176" t="s">
        <v>10</v>
      </c>
      <c r="G121" s="193"/>
      <c r="H121" s="176">
        <f t="shared" si="8"/>
        <v>55</v>
      </c>
      <c r="I121" s="176">
        <v>110</v>
      </c>
      <c r="J121" s="176">
        <v>60</v>
      </c>
      <c r="K121" s="176">
        <v>50</v>
      </c>
      <c r="L121" s="176"/>
      <c r="M121" s="183" t="s">
        <v>36</v>
      </c>
      <c r="N121" s="181">
        <v>44501</v>
      </c>
      <c r="O121" s="180">
        <v>1</v>
      </c>
    </row>
    <row r="122" spans="1:15" ht="63.75">
      <c r="A122" s="173">
        <f t="shared" si="6"/>
        <v>114</v>
      </c>
      <c r="B122" s="174" t="s">
        <v>354</v>
      </c>
      <c r="C122" s="180" t="s">
        <v>355</v>
      </c>
      <c r="D122" s="182" t="s">
        <v>171</v>
      </c>
      <c r="E122" s="176" t="s">
        <v>180</v>
      </c>
      <c r="F122" s="176" t="s">
        <v>10</v>
      </c>
      <c r="G122" s="193"/>
      <c r="H122" s="176">
        <f t="shared" si="8"/>
        <v>175</v>
      </c>
      <c r="I122" s="176">
        <v>350</v>
      </c>
      <c r="J122" s="176">
        <v>150</v>
      </c>
      <c r="K122" s="176">
        <v>200</v>
      </c>
      <c r="L122" s="176"/>
      <c r="M122" s="180" t="s">
        <v>505</v>
      </c>
      <c r="N122" s="181">
        <v>44501</v>
      </c>
      <c r="O122" s="180">
        <v>3</v>
      </c>
    </row>
    <row r="123" spans="1:15" ht="25.5">
      <c r="A123" s="173">
        <f t="shared" si="6"/>
        <v>115</v>
      </c>
      <c r="B123" s="174" t="s">
        <v>356</v>
      </c>
      <c r="C123" s="174" t="s">
        <v>256</v>
      </c>
      <c r="D123" s="182" t="s">
        <v>171</v>
      </c>
      <c r="E123" s="176" t="s">
        <v>257</v>
      </c>
      <c r="F123" s="176" t="s">
        <v>10</v>
      </c>
      <c r="G123" s="193"/>
      <c r="H123" s="176">
        <f t="shared" si="8"/>
        <v>500</v>
      </c>
      <c r="I123" s="176">
        <v>1000</v>
      </c>
      <c r="J123" s="176">
        <v>200</v>
      </c>
      <c r="K123" s="176">
        <v>800</v>
      </c>
      <c r="L123" s="176"/>
      <c r="M123" s="176" t="s">
        <v>560</v>
      </c>
      <c r="N123" s="181">
        <v>44317</v>
      </c>
      <c r="O123" s="180">
        <v>10</v>
      </c>
    </row>
    <row r="124" spans="1:15" ht="38.25">
      <c r="A124" s="173">
        <f t="shared" si="6"/>
        <v>116</v>
      </c>
      <c r="B124" s="174" t="s">
        <v>357</v>
      </c>
      <c r="C124" s="174" t="s">
        <v>256</v>
      </c>
      <c r="D124" s="182" t="s">
        <v>171</v>
      </c>
      <c r="E124" s="176" t="s">
        <v>257</v>
      </c>
      <c r="F124" s="176" t="s">
        <v>10</v>
      </c>
      <c r="G124" s="193"/>
      <c r="H124" s="176">
        <f t="shared" si="8"/>
        <v>500</v>
      </c>
      <c r="I124" s="176">
        <v>1000</v>
      </c>
      <c r="J124" s="176">
        <v>200</v>
      </c>
      <c r="K124" s="176">
        <v>800</v>
      </c>
      <c r="L124" s="176"/>
      <c r="M124" s="176" t="s">
        <v>560</v>
      </c>
      <c r="N124" s="181">
        <v>44470</v>
      </c>
      <c r="O124" s="180">
        <v>10</v>
      </c>
    </row>
    <row r="125" spans="1:15" ht="38.25">
      <c r="A125" s="173">
        <f t="shared" ref="A125:A128" si="9">1+A124</f>
        <v>117</v>
      </c>
      <c r="B125" s="174" t="s">
        <v>358</v>
      </c>
      <c r="C125" s="174" t="s">
        <v>359</v>
      </c>
      <c r="D125" s="182" t="s">
        <v>171</v>
      </c>
      <c r="E125" s="176" t="s">
        <v>188</v>
      </c>
      <c r="F125" s="176" t="s">
        <v>10</v>
      </c>
      <c r="G125" s="193"/>
      <c r="H125" s="176">
        <f t="shared" si="8"/>
        <v>900</v>
      </c>
      <c r="I125" s="176">
        <f>+J125+K806</f>
        <v>1800</v>
      </c>
      <c r="J125" s="176">
        <v>1800</v>
      </c>
      <c r="K125" s="176"/>
      <c r="L125" s="176"/>
      <c r="M125" s="176" t="s">
        <v>55</v>
      </c>
      <c r="N125" s="181">
        <v>44228</v>
      </c>
      <c r="O125" s="180">
        <v>90</v>
      </c>
    </row>
    <row r="126" spans="1:15" ht="38.25">
      <c r="A126" s="173">
        <f t="shared" si="9"/>
        <v>118</v>
      </c>
      <c r="B126" s="174" t="s">
        <v>358</v>
      </c>
      <c r="C126" s="174" t="s">
        <v>360</v>
      </c>
      <c r="D126" s="182" t="s">
        <v>171</v>
      </c>
      <c r="E126" s="176" t="s">
        <v>188</v>
      </c>
      <c r="F126" s="176" t="s">
        <v>10</v>
      </c>
      <c r="G126" s="193"/>
      <c r="H126" s="176">
        <f t="shared" si="8"/>
        <v>150</v>
      </c>
      <c r="I126" s="176">
        <f>+J126+K807</f>
        <v>300</v>
      </c>
      <c r="J126" s="176">
        <v>300</v>
      </c>
      <c r="K126" s="176"/>
      <c r="L126" s="176"/>
      <c r="M126" s="176" t="s">
        <v>55</v>
      </c>
      <c r="N126" s="181">
        <v>44256</v>
      </c>
      <c r="O126" s="180">
        <v>9</v>
      </c>
    </row>
    <row r="127" spans="1:15" ht="38.25">
      <c r="A127" s="173">
        <f t="shared" si="9"/>
        <v>119</v>
      </c>
      <c r="B127" s="176" t="s">
        <v>358</v>
      </c>
      <c r="C127" s="176" t="s">
        <v>361</v>
      </c>
      <c r="D127" s="182" t="s">
        <v>171</v>
      </c>
      <c r="E127" s="176" t="s">
        <v>188</v>
      </c>
      <c r="F127" s="176" t="s">
        <v>10</v>
      </c>
      <c r="G127" s="193"/>
      <c r="H127" s="176">
        <f t="shared" si="8"/>
        <v>150</v>
      </c>
      <c r="I127" s="176">
        <f>+J127+K808</f>
        <v>300</v>
      </c>
      <c r="J127" s="176">
        <v>300</v>
      </c>
      <c r="K127" s="176"/>
      <c r="L127" s="176"/>
      <c r="M127" s="176" t="s">
        <v>55</v>
      </c>
      <c r="N127" s="181">
        <v>44256</v>
      </c>
      <c r="O127" s="180">
        <v>6</v>
      </c>
    </row>
    <row r="128" spans="1:15" ht="38.25">
      <c r="A128" s="173">
        <f t="shared" si="9"/>
        <v>120</v>
      </c>
      <c r="B128" s="176" t="s">
        <v>358</v>
      </c>
      <c r="C128" s="176" t="s">
        <v>362</v>
      </c>
      <c r="D128" s="182" t="s">
        <v>171</v>
      </c>
      <c r="E128" s="176" t="s">
        <v>188</v>
      </c>
      <c r="F128" s="176" t="s">
        <v>10</v>
      </c>
      <c r="G128" s="193"/>
      <c r="H128" s="176">
        <f t="shared" si="8"/>
        <v>300</v>
      </c>
      <c r="I128" s="176">
        <f>+J128+K809</f>
        <v>600</v>
      </c>
      <c r="J128" s="176">
        <v>600</v>
      </c>
      <c r="K128" s="176"/>
      <c r="L128" s="176"/>
      <c r="M128" s="176" t="s">
        <v>55</v>
      </c>
      <c r="N128" s="181">
        <v>44256</v>
      </c>
      <c r="O128" s="180">
        <v>6</v>
      </c>
    </row>
  </sheetData>
  <mergeCells count="17">
    <mergeCell ref="O4:O5"/>
    <mergeCell ref="B6:C6"/>
    <mergeCell ref="A1:O1"/>
    <mergeCell ref="A2:O2"/>
    <mergeCell ref="A3:O3"/>
    <mergeCell ref="A4:A5"/>
    <mergeCell ref="B4:B5"/>
    <mergeCell ref="C4:C5"/>
    <mergeCell ref="D4:D5"/>
    <mergeCell ref="E4:E5"/>
    <mergeCell ref="F4:H4"/>
    <mergeCell ref="I4:I5"/>
    <mergeCell ref="B58:C58"/>
    <mergeCell ref="B96:C96"/>
    <mergeCell ref="J4:L4"/>
    <mergeCell ref="M4:M5"/>
    <mergeCell ref="N4:N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S59"/>
  <sheetViews>
    <sheetView zoomScale="40" zoomScaleNormal="40" workbookViewId="0">
      <selection activeCell="A6" sqref="A6"/>
    </sheetView>
  </sheetViews>
  <sheetFormatPr defaultRowHeight="15.75"/>
  <cols>
    <col min="1" max="1" width="7.28515625" style="208" customWidth="1"/>
    <col min="2" max="2" width="23" style="208" hidden="1" customWidth="1"/>
    <col min="3" max="3" width="38" style="208" customWidth="1"/>
    <col min="4" max="4" width="36.28515625" style="208" customWidth="1"/>
    <col min="5" max="5" width="20.85546875" style="208" customWidth="1"/>
    <col min="6" max="6" width="26.28515625" style="208" customWidth="1"/>
    <col min="7" max="7" width="15.85546875" style="208" customWidth="1"/>
    <col min="8" max="8" width="13" style="208" customWidth="1"/>
    <col min="9" max="9" width="17.28515625" style="208" customWidth="1"/>
    <col min="10" max="10" width="13.85546875" style="208" customWidth="1"/>
    <col min="11" max="11" width="15.7109375" style="208" customWidth="1"/>
    <col min="12" max="12" width="17.7109375" style="208" customWidth="1"/>
    <col min="13" max="13" width="21.5703125" style="208" customWidth="1"/>
    <col min="14" max="14" width="14.140625" style="220" customWidth="1"/>
    <col min="15" max="15" width="17.140625" style="208" customWidth="1"/>
    <col min="16" max="16" width="9.140625" style="208"/>
    <col min="17" max="17" width="12.140625" style="208" bestFit="1" customWidth="1"/>
    <col min="18" max="18" width="11.85546875" style="208" bestFit="1" customWidth="1"/>
    <col min="19" max="19" width="12.140625" style="208" bestFit="1" customWidth="1"/>
    <col min="20" max="256" width="9.140625" style="208"/>
    <col min="257" max="257" width="7.28515625" style="208" customWidth="1"/>
    <col min="258" max="258" width="0" style="208" hidden="1" customWidth="1"/>
    <col min="259" max="259" width="38" style="208" customWidth="1"/>
    <col min="260" max="260" width="36.28515625" style="208" customWidth="1"/>
    <col min="261" max="261" width="20.85546875" style="208" customWidth="1"/>
    <col min="262" max="262" width="26.28515625" style="208" customWidth="1"/>
    <col min="263" max="263" width="15.85546875" style="208" customWidth="1"/>
    <col min="264" max="264" width="13" style="208" customWidth="1"/>
    <col min="265" max="265" width="17.28515625" style="208" customWidth="1"/>
    <col min="266" max="266" width="13.85546875" style="208" customWidth="1"/>
    <col min="267" max="267" width="15.7109375" style="208" customWidth="1"/>
    <col min="268" max="268" width="17.7109375" style="208" customWidth="1"/>
    <col min="269" max="269" width="21.5703125" style="208" customWidth="1"/>
    <col min="270" max="270" width="14.140625" style="208" customWidth="1"/>
    <col min="271" max="271" width="17.140625" style="208" customWidth="1"/>
    <col min="272" max="272" width="9.140625" style="208"/>
    <col min="273" max="273" width="12.140625" style="208" bestFit="1" customWidth="1"/>
    <col min="274" max="274" width="11.85546875" style="208" bestFit="1" customWidth="1"/>
    <col min="275" max="275" width="12.140625" style="208" bestFit="1" customWidth="1"/>
    <col min="276" max="512" width="9.140625" style="208"/>
    <col min="513" max="513" width="7.28515625" style="208" customWidth="1"/>
    <col min="514" max="514" width="0" style="208" hidden="1" customWidth="1"/>
    <col min="515" max="515" width="38" style="208" customWidth="1"/>
    <col min="516" max="516" width="36.28515625" style="208" customWidth="1"/>
    <col min="517" max="517" width="20.85546875" style="208" customWidth="1"/>
    <col min="518" max="518" width="26.28515625" style="208" customWidth="1"/>
    <col min="519" max="519" width="15.85546875" style="208" customWidth="1"/>
    <col min="520" max="520" width="13" style="208" customWidth="1"/>
    <col min="521" max="521" width="17.28515625" style="208" customWidth="1"/>
    <col min="522" max="522" width="13.85546875" style="208" customWidth="1"/>
    <col min="523" max="523" width="15.7109375" style="208" customWidth="1"/>
    <col min="524" max="524" width="17.7109375" style="208" customWidth="1"/>
    <col min="525" max="525" width="21.5703125" style="208" customWidth="1"/>
    <col min="526" max="526" width="14.140625" style="208" customWidth="1"/>
    <col min="527" max="527" width="17.140625" style="208" customWidth="1"/>
    <col min="528" max="528" width="9.140625" style="208"/>
    <col min="529" max="529" width="12.140625" style="208" bestFit="1" customWidth="1"/>
    <col min="530" max="530" width="11.85546875" style="208" bestFit="1" customWidth="1"/>
    <col min="531" max="531" width="12.140625" style="208" bestFit="1" customWidth="1"/>
    <col min="532" max="768" width="9.140625" style="208"/>
    <col min="769" max="769" width="7.28515625" style="208" customWidth="1"/>
    <col min="770" max="770" width="0" style="208" hidden="1" customWidth="1"/>
    <col min="771" max="771" width="38" style="208" customWidth="1"/>
    <col min="772" max="772" width="36.28515625" style="208" customWidth="1"/>
    <col min="773" max="773" width="20.85546875" style="208" customWidth="1"/>
    <col min="774" max="774" width="26.28515625" style="208" customWidth="1"/>
    <col min="775" max="775" width="15.85546875" style="208" customWidth="1"/>
    <col min="776" max="776" width="13" style="208" customWidth="1"/>
    <col min="777" max="777" width="17.28515625" style="208" customWidth="1"/>
    <col min="778" max="778" width="13.85546875" style="208" customWidth="1"/>
    <col min="779" max="779" width="15.7109375" style="208" customWidth="1"/>
    <col min="780" max="780" width="17.7109375" style="208" customWidth="1"/>
    <col min="781" max="781" width="21.5703125" style="208" customWidth="1"/>
    <col min="782" max="782" width="14.140625" style="208" customWidth="1"/>
    <col min="783" max="783" width="17.140625" style="208" customWidth="1"/>
    <col min="784" max="784" width="9.140625" style="208"/>
    <col min="785" max="785" width="12.140625" style="208" bestFit="1" customWidth="1"/>
    <col min="786" max="786" width="11.85546875" style="208" bestFit="1" customWidth="1"/>
    <col min="787" max="787" width="12.140625" style="208" bestFit="1" customWidth="1"/>
    <col min="788" max="1024" width="9.140625" style="208"/>
    <col min="1025" max="1025" width="7.28515625" style="208" customWidth="1"/>
    <col min="1026" max="1026" width="0" style="208" hidden="1" customWidth="1"/>
    <col min="1027" max="1027" width="38" style="208" customWidth="1"/>
    <col min="1028" max="1028" width="36.28515625" style="208" customWidth="1"/>
    <col min="1029" max="1029" width="20.85546875" style="208" customWidth="1"/>
    <col min="1030" max="1030" width="26.28515625" style="208" customWidth="1"/>
    <col min="1031" max="1031" width="15.85546875" style="208" customWidth="1"/>
    <col min="1032" max="1032" width="13" style="208" customWidth="1"/>
    <col min="1033" max="1033" width="17.28515625" style="208" customWidth="1"/>
    <col min="1034" max="1034" width="13.85546875" style="208" customWidth="1"/>
    <col min="1035" max="1035" width="15.7109375" style="208" customWidth="1"/>
    <col min="1036" max="1036" width="17.7109375" style="208" customWidth="1"/>
    <col min="1037" max="1037" width="21.5703125" style="208" customWidth="1"/>
    <col min="1038" max="1038" width="14.140625" style="208" customWidth="1"/>
    <col min="1039" max="1039" width="17.140625" style="208" customWidth="1"/>
    <col min="1040" max="1040" width="9.140625" style="208"/>
    <col min="1041" max="1041" width="12.140625" style="208" bestFit="1" customWidth="1"/>
    <col min="1042" max="1042" width="11.85546875" style="208" bestFit="1" customWidth="1"/>
    <col min="1043" max="1043" width="12.140625" style="208" bestFit="1" customWidth="1"/>
    <col min="1044" max="1280" width="9.140625" style="208"/>
    <col min="1281" max="1281" width="7.28515625" style="208" customWidth="1"/>
    <col min="1282" max="1282" width="0" style="208" hidden="1" customWidth="1"/>
    <col min="1283" max="1283" width="38" style="208" customWidth="1"/>
    <col min="1284" max="1284" width="36.28515625" style="208" customWidth="1"/>
    <col min="1285" max="1285" width="20.85546875" style="208" customWidth="1"/>
    <col min="1286" max="1286" width="26.28515625" style="208" customWidth="1"/>
    <col min="1287" max="1287" width="15.85546875" style="208" customWidth="1"/>
    <col min="1288" max="1288" width="13" style="208" customWidth="1"/>
    <col min="1289" max="1289" width="17.28515625" style="208" customWidth="1"/>
    <col min="1290" max="1290" width="13.85546875" style="208" customWidth="1"/>
    <col min="1291" max="1291" width="15.7109375" style="208" customWidth="1"/>
    <col min="1292" max="1292" width="17.7109375" style="208" customWidth="1"/>
    <col min="1293" max="1293" width="21.5703125" style="208" customWidth="1"/>
    <col min="1294" max="1294" width="14.140625" style="208" customWidth="1"/>
    <col min="1295" max="1295" width="17.140625" style="208" customWidth="1"/>
    <col min="1296" max="1296" width="9.140625" style="208"/>
    <col min="1297" max="1297" width="12.140625" style="208" bestFit="1" customWidth="1"/>
    <col min="1298" max="1298" width="11.85546875" style="208" bestFit="1" customWidth="1"/>
    <col min="1299" max="1299" width="12.140625" style="208" bestFit="1" customWidth="1"/>
    <col min="1300" max="1536" width="9.140625" style="208"/>
    <col min="1537" max="1537" width="7.28515625" style="208" customWidth="1"/>
    <col min="1538" max="1538" width="0" style="208" hidden="1" customWidth="1"/>
    <col min="1539" max="1539" width="38" style="208" customWidth="1"/>
    <col min="1540" max="1540" width="36.28515625" style="208" customWidth="1"/>
    <col min="1541" max="1541" width="20.85546875" style="208" customWidth="1"/>
    <col min="1542" max="1542" width="26.28515625" style="208" customWidth="1"/>
    <col min="1543" max="1543" width="15.85546875" style="208" customWidth="1"/>
    <col min="1544" max="1544" width="13" style="208" customWidth="1"/>
    <col min="1545" max="1545" width="17.28515625" style="208" customWidth="1"/>
    <col min="1546" max="1546" width="13.85546875" style="208" customWidth="1"/>
    <col min="1547" max="1547" width="15.7109375" style="208" customWidth="1"/>
    <col min="1548" max="1548" width="17.7109375" style="208" customWidth="1"/>
    <col min="1549" max="1549" width="21.5703125" style="208" customWidth="1"/>
    <col min="1550" max="1550" width="14.140625" style="208" customWidth="1"/>
    <col min="1551" max="1551" width="17.140625" style="208" customWidth="1"/>
    <col min="1552" max="1552" width="9.140625" style="208"/>
    <col min="1553" max="1553" width="12.140625" style="208" bestFit="1" customWidth="1"/>
    <col min="1554" max="1554" width="11.85546875" style="208" bestFit="1" customWidth="1"/>
    <col min="1555" max="1555" width="12.140625" style="208" bestFit="1" customWidth="1"/>
    <col min="1556" max="1792" width="9.140625" style="208"/>
    <col min="1793" max="1793" width="7.28515625" style="208" customWidth="1"/>
    <col min="1794" max="1794" width="0" style="208" hidden="1" customWidth="1"/>
    <col min="1795" max="1795" width="38" style="208" customWidth="1"/>
    <col min="1796" max="1796" width="36.28515625" style="208" customWidth="1"/>
    <col min="1797" max="1797" width="20.85546875" style="208" customWidth="1"/>
    <col min="1798" max="1798" width="26.28515625" style="208" customWidth="1"/>
    <col min="1799" max="1799" width="15.85546875" style="208" customWidth="1"/>
    <col min="1800" max="1800" width="13" style="208" customWidth="1"/>
    <col min="1801" max="1801" width="17.28515625" style="208" customWidth="1"/>
    <col min="1802" max="1802" width="13.85546875" style="208" customWidth="1"/>
    <col min="1803" max="1803" width="15.7109375" style="208" customWidth="1"/>
    <col min="1804" max="1804" width="17.7109375" style="208" customWidth="1"/>
    <col min="1805" max="1805" width="21.5703125" style="208" customWidth="1"/>
    <col min="1806" max="1806" width="14.140625" style="208" customWidth="1"/>
    <col min="1807" max="1807" width="17.140625" style="208" customWidth="1"/>
    <col min="1808" max="1808" width="9.140625" style="208"/>
    <col min="1809" max="1809" width="12.140625" style="208" bestFit="1" customWidth="1"/>
    <col min="1810" max="1810" width="11.85546875" style="208" bestFit="1" customWidth="1"/>
    <col min="1811" max="1811" width="12.140625" style="208" bestFit="1" customWidth="1"/>
    <col min="1812" max="2048" width="9.140625" style="208"/>
    <col min="2049" max="2049" width="7.28515625" style="208" customWidth="1"/>
    <col min="2050" max="2050" width="0" style="208" hidden="1" customWidth="1"/>
    <col min="2051" max="2051" width="38" style="208" customWidth="1"/>
    <col min="2052" max="2052" width="36.28515625" style="208" customWidth="1"/>
    <col min="2053" max="2053" width="20.85546875" style="208" customWidth="1"/>
    <col min="2054" max="2054" width="26.28515625" style="208" customWidth="1"/>
    <col min="2055" max="2055" width="15.85546875" style="208" customWidth="1"/>
    <col min="2056" max="2056" width="13" style="208" customWidth="1"/>
    <col min="2057" max="2057" width="17.28515625" style="208" customWidth="1"/>
    <col min="2058" max="2058" width="13.85546875" style="208" customWidth="1"/>
    <col min="2059" max="2059" width="15.7109375" style="208" customWidth="1"/>
    <col min="2060" max="2060" width="17.7109375" style="208" customWidth="1"/>
    <col min="2061" max="2061" width="21.5703125" style="208" customWidth="1"/>
    <col min="2062" max="2062" width="14.140625" style="208" customWidth="1"/>
    <col min="2063" max="2063" width="17.140625" style="208" customWidth="1"/>
    <col min="2064" max="2064" width="9.140625" style="208"/>
    <col min="2065" max="2065" width="12.140625" style="208" bestFit="1" customWidth="1"/>
    <col min="2066" max="2066" width="11.85546875" style="208" bestFit="1" customWidth="1"/>
    <col min="2067" max="2067" width="12.140625" style="208" bestFit="1" customWidth="1"/>
    <col min="2068" max="2304" width="9.140625" style="208"/>
    <col min="2305" max="2305" width="7.28515625" style="208" customWidth="1"/>
    <col min="2306" max="2306" width="0" style="208" hidden="1" customWidth="1"/>
    <col min="2307" max="2307" width="38" style="208" customWidth="1"/>
    <col min="2308" max="2308" width="36.28515625" style="208" customWidth="1"/>
    <col min="2309" max="2309" width="20.85546875" style="208" customWidth="1"/>
    <col min="2310" max="2310" width="26.28515625" style="208" customWidth="1"/>
    <col min="2311" max="2311" width="15.85546875" style="208" customWidth="1"/>
    <col min="2312" max="2312" width="13" style="208" customWidth="1"/>
    <col min="2313" max="2313" width="17.28515625" style="208" customWidth="1"/>
    <col min="2314" max="2314" width="13.85546875" style="208" customWidth="1"/>
    <col min="2315" max="2315" width="15.7109375" style="208" customWidth="1"/>
    <col min="2316" max="2316" width="17.7109375" style="208" customWidth="1"/>
    <col min="2317" max="2317" width="21.5703125" style="208" customWidth="1"/>
    <col min="2318" max="2318" width="14.140625" style="208" customWidth="1"/>
    <col min="2319" max="2319" width="17.140625" style="208" customWidth="1"/>
    <col min="2320" max="2320" width="9.140625" style="208"/>
    <col min="2321" max="2321" width="12.140625" style="208" bestFit="1" customWidth="1"/>
    <col min="2322" max="2322" width="11.85546875" style="208" bestFit="1" customWidth="1"/>
    <col min="2323" max="2323" width="12.140625" style="208" bestFit="1" customWidth="1"/>
    <col min="2324" max="2560" width="9.140625" style="208"/>
    <col min="2561" max="2561" width="7.28515625" style="208" customWidth="1"/>
    <col min="2562" max="2562" width="0" style="208" hidden="1" customWidth="1"/>
    <col min="2563" max="2563" width="38" style="208" customWidth="1"/>
    <col min="2564" max="2564" width="36.28515625" style="208" customWidth="1"/>
    <col min="2565" max="2565" width="20.85546875" style="208" customWidth="1"/>
    <col min="2566" max="2566" width="26.28515625" style="208" customWidth="1"/>
    <col min="2567" max="2567" width="15.85546875" style="208" customWidth="1"/>
    <col min="2568" max="2568" width="13" style="208" customWidth="1"/>
    <col min="2569" max="2569" width="17.28515625" style="208" customWidth="1"/>
    <col min="2570" max="2570" width="13.85546875" style="208" customWidth="1"/>
    <col min="2571" max="2571" width="15.7109375" style="208" customWidth="1"/>
    <col min="2572" max="2572" width="17.7109375" style="208" customWidth="1"/>
    <col min="2573" max="2573" width="21.5703125" style="208" customWidth="1"/>
    <col min="2574" max="2574" width="14.140625" style="208" customWidth="1"/>
    <col min="2575" max="2575" width="17.140625" style="208" customWidth="1"/>
    <col min="2576" max="2576" width="9.140625" style="208"/>
    <col min="2577" max="2577" width="12.140625" style="208" bestFit="1" customWidth="1"/>
    <col min="2578" max="2578" width="11.85546875" style="208" bestFit="1" customWidth="1"/>
    <col min="2579" max="2579" width="12.140625" style="208" bestFit="1" customWidth="1"/>
    <col min="2580" max="2816" width="9.140625" style="208"/>
    <col min="2817" max="2817" width="7.28515625" style="208" customWidth="1"/>
    <col min="2818" max="2818" width="0" style="208" hidden="1" customWidth="1"/>
    <col min="2819" max="2819" width="38" style="208" customWidth="1"/>
    <col min="2820" max="2820" width="36.28515625" style="208" customWidth="1"/>
    <col min="2821" max="2821" width="20.85546875" style="208" customWidth="1"/>
    <col min="2822" max="2822" width="26.28515625" style="208" customWidth="1"/>
    <col min="2823" max="2823" width="15.85546875" style="208" customWidth="1"/>
    <col min="2824" max="2824" width="13" style="208" customWidth="1"/>
    <col min="2825" max="2825" width="17.28515625" style="208" customWidth="1"/>
    <col min="2826" max="2826" width="13.85546875" style="208" customWidth="1"/>
    <col min="2827" max="2827" width="15.7109375" style="208" customWidth="1"/>
    <col min="2828" max="2828" width="17.7109375" style="208" customWidth="1"/>
    <col min="2829" max="2829" width="21.5703125" style="208" customWidth="1"/>
    <col min="2830" max="2830" width="14.140625" style="208" customWidth="1"/>
    <col min="2831" max="2831" width="17.140625" style="208" customWidth="1"/>
    <col min="2832" max="2832" width="9.140625" style="208"/>
    <col min="2833" max="2833" width="12.140625" style="208" bestFit="1" customWidth="1"/>
    <col min="2834" max="2834" width="11.85546875" style="208" bestFit="1" customWidth="1"/>
    <col min="2835" max="2835" width="12.140625" style="208" bestFit="1" customWidth="1"/>
    <col min="2836" max="3072" width="9.140625" style="208"/>
    <col min="3073" max="3073" width="7.28515625" style="208" customWidth="1"/>
    <col min="3074" max="3074" width="0" style="208" hidden="1" customWidth="1"/>
    <col min="3075" max="3075" width="38" style="208" customWidth="1"/>
    <col min="3076" max="3076" width="36.28515625" style="208" customWidth="1"/>
    <col min="3077" max="3077" width="20.85546875" style="208" customWidth="1"/>
    <col min="3078" max="3078" width="26.28515625" style="208" customWidth="1"/>
    <col min="3079" max="3079" width="15.85546875" style="208" customWidth="1"/>
    <col min="3080" max="3080" width="13" style="208" customWidth="1"/>
    <col min="3081" max="3081" width="17.28515625" style="208" customWidth="1"/>
    <col min="3082" max="3082" width="13.85546875" style="208" customWidth="1"/>
    <col min="3083" max="3083" width="15.7109375" style="208" customWidth="1"/>
    <col min="3084" max="3084" width="17.7109375" style="208" customWidth="1"/>
    <col min="3085" max="3085" width="21.5703125" style="208" customWidth="1"/>
    <col min="3086" max="3086" width="14.140625" style="208" customWidth="1"/>
    <col min="3087" max="3087" width="17.140625" style="208" customWidth="1"/>
    <col min="3088" max="3088" width="9.140625" style="208"/>
    <col min="3089" max="3089" width="12.140625" style="208" bestFit="1" customWidth="1"/>
    <col min="3090" max="3090" width="11.85546875" style="208" bestFit="1" customWidth="1"/>
    <col min="3091" max="3091" width="12.140625" style="208" bestFit="1" customWidth="1"/>
    <col min="3092" max="3328" width="9.140625" style="208"/>
    <col min="3329" max="3329" width="7.28515625" style="208" customWidth="1"/>
    <col min="3330" max="3330" width="0" style="208" hidden="1" customWidth="1"/>
    <col min="3331" max="3331" width="38" style="208" customWidth="1"/>
    <col min="3332" max="3332" width="36.28515625" style="208" customWidth="1"/>
    <col min="3333" max="3333" width="20.85546875" style="208" customWidth="1"/>
    <col min="3334" max="3334" width="26.28515625" style="208" customWidth="1"/>
    <col min="3335" max="3335" width="15.85546875" style="208" customWidth="1"/>
    <col min="3336" max="3336" width="13" style="208" customWidth="1"/>
    <col min="3337" max="3337" width="17.28515625" style="208" customWidth="1"/>
    <col min="3338" max="3338" width="13.85546875" style="208" customWidth="1"/>
    <col min="3339" max="3339" width="15.7109375" style="208" customWidth="1"/>
    <col min="3340" max="3340" width="17.7109375" style="208" customWidth="1"/>
    <col min="3341" max="3341" width="21.5703125" style="208" customWidth="1"/>
    <col min="3342" max="3342" width="14.140625" style="208" customWidth="1"/>
    <col min="3343" max="3343" width="17.140625" style="208" customWidth="1"/>
    <col min="3344" max="3344" width="9.140625" style="208"/>
    <col min="3345" max="3345" width="12.140625" style="208" bestFit="1" customWidth="1"/>
    <col min="3346" max="3346" width="11.85546875" style="208" bestFit="1" customWidth="1"/>
    <col min="3347" max="3347" width="12.140625" style="208" bestFit="1" customWidth="1"/>
    <col min="3348" max="3584" width="9.140625" style="208"/>
    <col min="3585" max="3585" width="7.28515625" style="208" customWidth="1"/>
    <col min="3586" max="3586" width="0" style="208" hidden="1" customWidth="1"/>
    <col min="3587" max="3587" width="38" style="208" customWidth="1"/>
    <col min="3588" max="3588" width="36.28515625" style="208" customWidth="1"/>
    <col min="3589" max="3589" width="20.85546875" style="208" customWidth="1"/>
    <col min="3590" max="3590" width="26.28515625" style="208" customWidth="1"/>
    <col min="3591" max="3591" width="15.85546875" style="208" customWidth="1"/>
    <col min="3592" max="3592" width="13" style="208" customWidth="1"/>
    <col min="3593" max="3593" width="17.28515625" style="208" customWidth="1"/>
    <col min="3594" max="3594" width="13.85546875" style="208" customWidth="1"/>
    <col min="3595" max="3595" width="15.7109375" style="208" customWidth="1"/>
    <col min="3596" max="3596" width="17.7109375" style="208" customWidth="1"/>
    <col min="3597" max="3597" width="21.5703125" style="208" customWidth="1"/>
    <col min="3598" max="3598" width="14.140625" style="208" customWidth="1"/>
    <col min="3599" max="3599" width="17.140625" style="208" customWidth="1"/>
    <col min="3600" max="3600" width="9.140625" style="208"/>
    <col min="3601" max="3601" width="12.140625" style="208" bestFit="1" customWidth="1"/>
    <col min="3602" max="3602" width="11.85546875" style="208" bestFit="1" customWidth="1"/>
    <col min="3603" max="3603" width="12.140625" style="208" bestFit="1" customWidth="1"/>
    <col min="3604" max="3840" width="9.140625" style="208"/>
    <col min="3841" max="3841" width="7.28515625" style="208" customWidth="1"/>
    <col min="3842" max="3842" width="0" style="208" hidden="1" customWidth="1"/>
    <col min="3843" max="3843" width="38" style="208" customWidth="1"/>
    <col min="3844" max="3844" width="36.28515625" style="208" customWidth="1"/>
    <col min="3845" max="3845" width="20.85546875" style="208" customWidth="1"/>
    <col min="3846" max="3846" width="26.28515625" style="208" customWidth="1"/>
    <col min="3847" max="3847" width="15.85546875" style="208" customWidth="1"/>
    <col min="3848" max="3848" width="13" style="208" customWidth="1"/>
    <col min="3849" max="3849" width="17.28515625" style="208" customWidth="1"/>
    <col min="3850" max="3850" width="13.85546875" style="208" customWidth="1"/>
    <col min="3851" max="3851" width="15.7109375" style="208" customWidth="1"/>
    <col min="3852" max="3852" width="17.7109375" style="208" customWidth="1"/>
    <col min="3853" max="3853" width="21.5703125" style="208" customWidth="1"/>
    <col min="3854" max="3854" width="14.140625" style="208" customWidth="1"/>
    <col min="3855" max="3855" width="17.140625" style="208" customWidth="1"/>
    <col min="3856" max="3856" width="9.140625" style="208"/>
    <col min="3857" max="3857" width="12.140625" style="208" bestFit="1" customWidth="1"/>
    <col min="3858" max="3858" width="11.85546875" style="208" bestFit="1" customWidth="1"/>
    <col min="3859" max="3859" width="12.140625" style="208" bestFit="1" customWidth="1"/>
    <col min="3860" max="4096" width="9.140625" style="208"/>
    <col min="4097" max="4097" width="7.28515625" style="208" customWidth="1"/>
    <col min="4098" max="4098" width="0" style="208" hidden="1" customWidth="1"/>
    <col min="4099" max="4099" width="38" style="208" customWidth="1"/>
    <col min="4100" max="4100" width="36.28515625" style="208" customWidth="1"/>
    <col min="4101" max="4101" width="20.85546875" style="208" customWidth="1"/>
    <col min="4102" max="4102" width="26.28515625" style="208" customWidth="1"/>
    <col min="4103" max="4103" width="15.85546875" style="208" customWidth="1"/>
    <col min="4104" max="4104" width="13" style="208" customWidth="1"/>
    <col min="4105" max="4105" width="17.28515625" style="208" customWidth="1"/>
    <col min="4106" max="4106" width="13.85546875" style="208" customWidth="1"/>
    <col min="4107" max="4107" width="15.7109375" style="208" customWidth="1"/>
    <col min="4108" max="4108" width="17.7109375" style="208" customWidth="1"/>
    <col min="4109" max="4109" width="21.5703125" style="208" customWidth="1"/>
    <col min="4110" max="4110" width="14.140625" style="208" customWidth="1"/>
    <col min="4111" max="4111" width="17.140625" style="208" customWidth="1"/>
    <col min="4112" max="4112" width="9.140625" style="208"/>
    <col min="4113" max="4113" width="12.140625" style="208" bestFit="1" customWidth="1"/>
    <col min="4114" max="4114" width="11.85546875" style="208" bestFit="1" customWidth="1"/>
    <col min="4115" max="4115" width="12.140625" style="208" bestFit="1" customWidth="1"/>
    <col min="4116" max="4352" width="9.140625" style="208"/>
    <col min="4353" max="4353" width="7.28515625" style="208" customWidth="1"/>
    <col min="4354" max="4354" width="0" style="208" hidden="1" customWidth="1"/>
    <col min="4355" max="4355" width="38" style="208" customWidth="1"/>
    <col min="4356" max="4356" width="36.28515625" style="208" customWidth="1"/>
    <col min="4357" max="4357" width="20.85546875" style="208" customWidth="1"/>
    <col min="4358" max="4358" width="26.28515625" style="208" customWidth="1"/>
    <col min="4359" max="4359" width="15.85546875" style="208" customWidth="1"/>
    <col min="4360" max="4360" width="13" style="208" customWidth="1"/>
    <col min="4361" max="4361" width="17.28515625" style="208" customWidth="1"/>
    <col min="4362" max="4362" width="13.85546875" style="208" customWidth="1"/>
    <col min="4363" max="4363" width="15.7109375" style="208" customWidth="1"/>
    <col min="4364" max="4364" width="17.7109375" style="208" customWidth="1"/>
    <col min="4365" max="4365" width="21.5703125" style="208" customWidth="1"/>
    <col min="4366" max="4366" width="14.140625" style="208" customWidth="1"/>
    <col min="4367" max="4367" width="17.140625" style="208" customWidth="1"/>
    <col min="4368" max="4368" width="9.140625" style="208"/>
    <col min="4369" max="4369" width="12.140625" style="208" bestFit="1" customWidth="1"/>
    <col min="4370" max="4370" width="11.85546875" style="208" bestFit="1" customWidth="1"/>
    <col min="4371" max="4371" width="12.140625" style="208" bestFit="1" customWidth="1"/>
    <col min="4372" max="4608" width="9.140625" style="208"/>
    <col min="4609" max="4609" width="7.28515625" style="208" customWidth="1"/>
    <col min="4610" max="4610" width="0" style="208" hidden="1" customWidth="1"/>
    <col min="4611" max="4611" width="38" style="208" customWidth="1"/>
    <col min="4612" max="4612" width="36.28515625" style="208" customWidth="1"/>
    <col min="4613" max="4613" width="20.85546875" style="208" customWidth="1"/>
    <col min="4614" max="4614" width="26.28515625" style="208" customWidth="1"/>
    <col min="4615" max="4615" width="15.85546875" style="208" customWidth="1"/>
    <col min="4616" max="4616" width="13" style="208" customWidth="1"/>
    <col min="4617" max="4617" width="17.28515625" style="208" customWidth="1"/>
    <col min="4618" max="4618" width="13.85546875" style="208" customWidth="1"/>
    <col min="4619" max="4619" width="15.7109375" style="208" customWidth="1"/>
    <col min="4620" max="4620" width="17.7109375" style="208" customWidth="1"/>
    <col min="4621" max="4621" width="21.5703125" style="208" customWidth="1"/>
    <col min="4622" max="4622" width="14.140625" style="208" customWidth="1"/>
    <col min="4623" max="4623" width="17.140625" style="208" customWidth="1"/>
    <col min="4624" max="4624" width="9.140625" style="208"/>
    <col min="4625" max="4625" width="12.140625" style="208" bestFit="1" customWidth="1"/>
    <col min="4626" max="4626" width="11.85546875" style="208" bestFit="1" customWidth="1"/>
    <col min="4627" max="4627" width="12.140625" style="208" bestFit="1" customWidth="1"/>
    <col min="4628" max="4864" width="9.140625" style="208"/>
    <col min="4865" max="4865" width="7.28515625" style="208" customWidth="1"/>
    <col min="4866" max="4866" width="0" style="208" hidden="1" customWidth="1"/>
    <col min="4867" max="4867" width="38" style="208" customWidth="1"/>
    <col min="4868" max="4868" width="36.28515625" style="208" customWidth="1"/>
    <col min="4869" max="4869" width="20.85546875" style="208" customWidth="1"/>
    <col min="4870" max="4870" width="26.28515625" style="208" customWidth="1"/>
    <col min="4871" max="4871" width="15.85546875" style="208" customWidth="1"/>
    <col min="4872" max="4872" width="13" style="208" customWidth="1"/>
    <col min="4873" max="4873" width="17.28515625" style="208" customWidth="1"/>
    <col min="4874" max="4874" width="13.85546875" style="208" customWidth="1"/>
    <col min="4875" max="4875" width="15.7109375" style="208" customWidth="1"/>
    <col min="4876" max="4876" width="17.7109375" style="208" customWidth="1"/>
    <col min="4877" max="4877" width="21.5703125" style="208" customWidth="1"/>
    <col min="4878" max="4878" width="14.140625" style="208" customWidth="1"/>
    <col min="4879" max="4879" width="17.140625" style="208" customWidth="1"/>
    <col min="4880" max="4880" width="9.140625" style="208"/>
    <col min="4881" max="4881" width="12.140625" style="208" bestFit="1" customWidth="1"/>
    <col min="4882" max="4882" width="11.85546875" style="208" bestFit="1" customWidth="1"/>
    <col min="4883" max="4883" width="12.140625" style="208" bestFit="1" customWidth="1"/>
    <col min="4884" max="5120" width="9.140625" style="208"/>
    <col min="5121" max="5121" width="7.28515625" style="208" customWidth="1"/>
    <col min="5122" max="5122" width="0" style="208" hidden="1" customWidth="1"/>
    <col min="5123" max="5123" width="38" style="208" customWidth="1"/>
    <col min="5124" max="5124" width="36.28515625" style="208" customWidth="1"/>
    <col min="5125" max="5125" width="20.85546875" style="208" customWidth="1"/>
    <col min="5126" max="5126" width="26.28515625" style="208" customWidth="1"/>
    <col min="5127" max="5127" width="15.85546875" style="208" customWidth="1"/>
    <col min="5128" max="5128" width="13" style="208" customWidth="1"/>
    <col min="5129" max="5129" width="17.28515625" style="208" customWidth="1"/>
    <col min="5130" max="5130" width="13.85546875" style="208" customWidth="1"/>
    <col min="5131" max="5131" width="15.7109375" style="208" customWidth="1"/>
    <col min="5132" max="5132" width="17.7109375" style="208" customWidth="1"/>
    <col min="5133" max="5133" width="21.5703125" style="208" customWidth="1"/>
    <col min="5134" max="5134" width="14.140625" style="208" customWidth="1"/>
    <col min="5135" max="5135" width="17.140625" style="208" customWidth="1"/>
    <col min="5136" max="5136" width="9.140625" style="208"/>
    <col min="5137" max="5137" width="12.140625" style="208" bestFit="1" customWidth="1"/>
    <col min="5138" max="5138" width="11.85546875" style="208" bestFit="1" customWidth="1"/>
    <col min="5139" max="5139" width="12.140625" style="208" bestFit="1" customWidth="1"/>
    <col min="5140" max="5376" width="9.140625" style="208"/>
    <col min="5377" max="5377" width="7.28515625" style="208" customWidth="1"/>
    <col min="5378" max="5378" width="0" style="208" hidden="1" customWidth="1"/>
    <col min="5379" max="5379" width="38" style="208" customWidth="1"/>
    <col min="5380" max="5380" width="36.28515625" style="208" customWidth="1"/>
    <col min="5381" max="5381" width="20.85546875" style="208" customWidth="1"/>
    <col min="5382" max="5382" width="26.28515625" style="208" customWidth="1"/>
    <col min="5383" max="5383" width="15.85546875" style="208" customWidth="1"/>
    <col min="5384" max="5384" width="13" style="208" customWidth="1"/>
    <col min="5385" max="5385" width="17.28515625" style="208" customWidth="1"/>
    <col min="5386" max="5386" width="13.85546875" style="208" customWidth="1"/>
    <col min="5387" max="5387" width="15.7109375" style="208" customWidth="1"/>
    <col min="5388" max="5388" width="17.7109375" style="208" customWidth="1"/>
    <col min="5389" max="5389" width="21.5703125" style="208" customWidth="1"/>
    <col min="5390" max="5390" width="14.140625" style="208" customWidth="1"/>
    <col min="5391" max="5391" width="17.140625" style="208" customWidth="1"/>
    <col min="5392" max="5392" width="9.140625" style="208"/>
    <col min="5393" max="5393" width="12.140625" style="208" bestFit="1" customWidth="1"/>
    <col min="5394" max="5394" width="11.85546875" style="208" bestFit="1" customWidth="1"/>
    <col min="5395" max="5395" width="12.140625" style="208" bestFit="1" customWidth="1"/>
    <col min="5396" max="5632" width="9.140625" style="208"/>
    <col min="5633" max="5633" width="7.28515625" style="208" customWidth="1"/>
    <col min="5634" max="5634" width="0" style="208" hidden="1" customWidth="1"/>
    <col min="5635" max="5635" width="38" style="208" customWidth="1"/>
    <col min="5636" max="5636" width="36.28515625" style="208" customWidth="1"/>
    <col min="5637" max="5637" width="20.85546875" style="208" customWidth="1"/>
    <col min="5638" max="5638" width="26.28515625" style="208" customWidth="1"/>
    <col min="5639" max="5639" width="15.85546875" style="208" customWidth="1"/>
    <col min="5640" max="5640" width="13" style="208" customWidth="1"/>
    <col min="5641" max="5641" width="17.28515625" style="208" customWidth="1"/>
    <col min="5642" max="5642" width="13.85546875" style="208" customWidth="1"/>
    <col min="5643" max="5643" width="15.7109375" style="208" customWidth="1"/>
    <col min="5644" max="5644" width="17.7109375" style="208" customWidth="1"/>
    <col min="5645" max="5645" width="21.5703125" style="208" customWidth="1"/>
    <col min="5646" max="5646" width="14.140625" style="208" customWidth="1"/>
    <col min="5647" max="5647" width="17.140625" style="208" customWidth="1"/>
    <col min="5648" max="5648" width="9.140625" style="208"/>
    <col min="5649" max="5649" width="12.140625" style="208" bestFit="1" customWidth="1"/>
    <col min="5650" max="5650" width="11.85546875" style="208" bestFit="1" customWidth="1"/>
    <col min="5651" max="5651" width="12.140625" style="208" bestFit="1" customWidth="1"/>
    <col min="5652" max="5888" width="9.140625" style="208"/>
    <col min="5889" max="5889" width="7.28515625" style="208" customWidth="1"/>
    <col min="5890" max="5890" width="0" style="208" hidden="1" customWidth="1"/>
    <col min="5891" max="5891" width="38" style="208" customWidth="1"/>
    <col min="5892" max="5892" width="36.28515625" style="208" customWidth="1"/>
    <col min="5893" max="5893" width="20.85546875" style="208" customWidth="1"/>
    <col min="5894" max="5894" width="26.28515625" style="208" customWidth="1"/>
    <col min="5895" max="5895" width="15.85546875" style="208" customWidth="1"/>
    <col min="5896" max="5896" width="13" style="208" customWidth="1"/>
    <col min="5897" max="5897" width="17.28515625" style="208" customWidth="1"/>
    <col min="5898" max="5898" width="13.85546875" style="208" customWidth="1"/>
    <col min="5899" max="5899" width="15.7109375" style="208" customWidth="1"/>
    <col min="5900" max="5900" width="17.7109375" style="208" customWidth="1"/>
    <col min="5901" max="5901" width="21.5703125" style="208" customWidth="1"/>
    <col min="5902" max="5902" width="14.140625" style="208" customWidth="1"/>
    <col min="5903" max="5903" width="17.140625" style="208" customWidth="1"/>
    <col min="5904" max="5904" width="9.140625" style="208"/>
    <col min="5905" max="5905" width="12.140625" style="208" bestFit="1" customWidth="1"/>
    <col min="5906" max="5906" width="11.85546875" style="208" bestFit="1" customWidth="1"/>
    <col min="5907" max="5907" width="12.140625" style="208" bestFit="1" customWidth="1"/>
    <col min="5908" max="6144" width="9.140625" style="208"/>
    <col min="6145" max="6145" width="7.28515625" style="208" customWidth="1"/>
    <col min="6146" max="6146" width="0" style="208" hidden="1" customWidth="1"/>
    <col min="6147" max="6147" width="38" style="208" customWidth="1"/>
    <col min="6148" max="6148" width="36.28515625" style="208" customWidth="1"/>
    <col min="6149" max="6149" width="20.85546875" style="208" customWidth="1"/>
    <col min="6150" max="6150" width="26.28515625" style="208" customWidth="1"/>
    <col min="6151" max="6151" width="15.85546875" style="208" customWidth="1"/>
    <col min="6152" max="6152" width="13" style="208" customWidth="1"/>
    <col min="6153" max="6153" width="17.28515625" style="208" customWidth="1"/>
    <col min="6154" max="6154" width="13.85546875" style="208" customWidth="1"/>
    <col min="6155" max="6155" width="15.7109375" style="208" customWidth="1"/>
    <col min="6156" max="6156" width="17.7109375" style="208" customWidth="1"/>
    <col min="6157" max="6157" width="21.5703125" style="208" customWidth="1"/>
    <col min="6158" max="6158" width="14.140625" style="208" customWidth="1"/>
    <col min="6159" max="6159" width="17.140625" style="208" customWidth="1"/>
    <col min="6160" max="6160" width="9.140625" style="208"/>
    <col min="6161" max="6161" width="12.140625" style="208" bestFit="1" customWidth="1"/>
    <col min="6162" max="6162" width="11.85546875" style="208" bestFit="1" customWidth="1"/>
    <col min="6163" max="6163" width="12.140625" style="208" bestFit="1" customWidth="1"/>
    <col min="6164" max="6400" width="9.140625" style="208"/>
    <col min="6401" max="6401" width="7.28515625" style="208" customWidth="1"/>
    <col min="6402" max="6402" width="0" style="208" hidden="1" customWidth="1"/>
    <col min="6403" max="6403" width="38" style="208" customWidth="1"/>
    <col min="6404" max="6404" width="36.28515625" style="208" customWidth="1"/>
    <col min="6405" max="6405" width="20.85546875" style="208" customWidth="1"/>
    <col min="6406" max="6406" width="26.28515625" style="208" customWidth="1"/>
    <col min="6407" max="6407" width="15.85546875" style="208" customWidth="1"/>
    <col min="6408" max="6408" width="13" style="208" customWidth="1"/>
    <col min="6409" max="6409" width="17.28515625" style="208" customWidth="1"/>
    <col min="6410" max="6410" width="13.85546875" style="208" customWidth="1"/>
    <col min="6411" max="6411" width="15.7109375" style="208" customWidth="1"/>
    <col min="6412" max="6412" width="17.7109375" style="208" customWidth="1"/>
    <col min="6413" max="6413" width="21.5703125" style="208" customWidth="1"/>
    <col min="6414" max="6414" width="14.140625" style="208" customWidth="1"/>
    <col min="6415" max="6415" width="17.140625" style="208" customWidth="1"/>
    <col min="6416" max="6416" width="9.140625" style="208"/>
    <col min="6417" max="6417" width="12.140625" style="208" bestFit="1" customWidth="1"/>
    <col min="6418" max="6418" width="11.85546875" style="208" bestFit="1" customWidth="1"/>
    <col min="6419" max="6419" width="12.140625" style="208" bestFit="1" customWidth="1"/>
    <col min="6420" max="6656" width="9.140625" style="208"/>
    <col min="6657" max="6657" width="7.28515625" style="208" customWidth="1"/>
    <col min="6658" max="6658" width="0" style="208" hidden="1" customWidth="1"/>
    <col min="6659" max="6659" width="38" style="208" customWidth="1"/>
    <col min="6660" max="6660" width="36.28515625" style="208" customWidth="1"/>
    <col min="6661" max="6661" width="20.85546875" style="208" customWidth="1"/>
    <col min="6662" max="6662" width="26.28515625" style="208" customWidth="1"/>
    <col min="6663" max="6663" width="15.85546875" style="208" customWidth="1"/>
    <col min="6664" max="6664" width="13" style="208" customWidth="1"/>
    <col min="6665" max="6665" width="17.28515625" style="208" customWidth="1"/>
    <col min="6666" max="6666" width="13.85546875" style="208" customWidth="1"/>
    <col min="6667" max="6667" width="15.7109375" style="208" customWidth="1"/>
    <col min="6668" max="6668" width="17.7109375" style="208" customWidth="1"/>
    <col min="6669" max="6669" width="21.5703125" style="208" customWidth="1"/>
    <col min="6670" max="6670" width="14.140625" style="208" customWidth="1"/>
    <col min="6671" max="6671" width="17.140625" style="208" customWidth="1"/>
    <col min="6672" max="6672" width="9.140625" style="208"/>
    <col min="6673" max="6673" width="12.140625" style="208" bestFit="1" customWidth="1"/>
    <col min="6674" max="6674" width="11.85546875" style="208" bestFit="1" customWidth="1"/>
    <col min="6675" max="6675" width="12.140625" style="208" bestFit="1" customWidth="1"/>
    <col min="6676" max="6912" width="9.140625" style="208"/>
    <col min="6913" max="6913" width="7.28515625" style="208" customWidth="1"/>
    <col min="6914" max="6914" width="0" style="208" hidden="1" customWidth="1"/>
    <col min="6915" max="6915" width="38" style="208" customWidth="1"/>
    <col min="6916" max="6916" width="36.28515625" style="208" customWidth="1"/>
    <col min="6917" max="6917" width="20.85546875" style="208" customWidth="1"/>
    <col min="6918" max="6918" width="26.28515625" style="208" customWidth="1"/>
    <col min="6919" max="6919" width="15.85546875" style="208" customWidth="1"/>
    <col min="6920" max="6920" width="13" style="208" customWidth="1"/>
    <col min="6921" max="6921" width="17.28515625" style="208" customWidth="1"/>
    <col min="6922" max="6922" width="13.85546875" style="208" customWidth="1"/>
    <col min="6923" max="6923" width="15.7109375" style="208" customWidth="1"/>
    <col min="6924" max="6924" width="17.7109375" style="208" customWidth="1"/>
    <col min="6925" max="6925" width="21.5703125" style="208" customWidth="1"/>
    <col min="6926" max="6926" width="14.140625" style="208" customWidth="1"/>
    <col min="6927" max="6927" width="17.140625" style="208" customWidth="1"/>
    <col min="6928" max="6928" width="9.140625" style="208"/>
    <col min="6929" max="6929" width="12.140625" style="208" bestFit="1" customWidth="1"/>
    <col min="6930" max="6930" width="11.85546875" style="208" bestFit="1" customWidth="1"/>
    <col min="6931" max="6931" width="12.140625" style="208" bestFit="1" customWidth="1"/>
    <col min="6932" max="7168" width="9.140625" style="208"/>
    <col min="7169" max="7169" width="7.28515625" style="208" customWidth="1"/>
    <col min="7170" max="7170" width="0" style="208" hidden="1" customWidth="1"/>
    <col min="7171" max="7171" width="38" style="208" customWidth="1"/>
    <col min="7172" max="7172" width="36.28515625" style="208" customWidth="1"/>
    <col min="7173" max="7173" width="20.85546875" style="208" customWidth="1"/>
    <col min="7174" max="7174" width="26.28515625" style="208" customWidth="1"/>
    <col min="7175" max="7175" width="15.85546875" style="208" customWidth="1"/>
    <col min="7176" max="7176" width="13" style="208" customWidth="1"/>
    <col min="7177" max="7177" width="17.28515625" style="208" customWidth="1"/>
    <col min="7178" max="7178" width="13.85546875" style="208" customWidth="1"/>
    <col min="7179" max="7179" width="15.7109375" style="208" customWidth="1"/>
    <col min="7180" max="7180" width="17.7109375" style="208" customWidth="1"/>
    <col min="7181" max="7181" width="21.5703125" style="208" customWidth="1"/>
    <col min="7182" max="7182" width="14.140625" style="208" customWidth="1"/>
    <col min="7183" max="7183" width="17.140625" style="208" customWidth="1"/>
    <col min="7184" max="7184" width="9.140625" style="208"/>
    <col min="7185" max="7185" width="12.140625" style="208" bestFit="1" customWidth="1"/>
    <col min="7186" max="7186" width="11.85546875" style="208" bestFit="1" customWidth="1"/>
    <col min="7187" max="7187" width="12.140625" style="208" bestFit="1" customWidth="1"/>
    <col min="7188" max="7424" width="9.140625" style="208"/>
    <col min="7425" max="7425" width="7.28515625" style="208" customWidth="1"/>
    <col min="7426" max="7426" width="0" style="208" hidden="1" customWidth="1"/>
    <col min="7427" max="7427" width="38" style="208" customWidth="1"/>
    <col min="7428" max="7428" width="36.28515625" style="208" customWidth="1"/>
    <col min="7429" max="7429" width="20.85546875" style="208" customWidth="1"/>
    <col min="7430" max="7430" width="26.28515625" style="208" customWidth="1"/>
    <col min="7431" max="7431" width="15.85546875" style="208" customWidth="1"/>
    <col min="7432" max="7432" width="13" style="208" customWidth="1"/>
    <col min="7433" max="7433" width="17.28515625" style="208" customWidth="1"/>
    <col min="7434" max="7434" width="13.85546875" style="208" customWidth="1"/>
    <col min="7435" max="7435" width="15.7109375" style="208" customWidth="1"/>
    <col min="7436" max="7436" width="17.7109375" style="208" customWidth="1"/>
    <col min="7437" max="7437" width="21.5703125" style="208" customWidth="1"/>
    <col min="7438" max="7438" width="14.140625" style="208" customWidth="1"/>
    <col min="7439" max="7439" width="17.140625" style="208" customWidth="1"/>
    <col min="7440" max="7440" width="9.140625" style="208"/>
    <col min="7441" max="7441" width="12.140625" style="208" bestFit="1" customWidth="1"/>
    <col min="7442" max="7442" width="11.85546875" style="208" bestFit="1" customWidth="1"/>
    <col min="7443" max="7443" width="12.140625" style="208" bestFit="1" customWidth="1"/>
    <col min="7444" max="7680" width="9.140625" style="208"/>
    <col min="7681" max="7681" width="7.28515625" style="208" customWidth="1"/>
    <col min="7682" max="7682" width="0" style="208" hidden="1" customWidth="1"/>
    <col min="7683" max="7683" width="38" style="208" customWidth="1"/>
    <col min="7684" max="7684" width="36.28515625" style="208" customWidth="1"/>
    <col min="7685" max="7685" width="20.85546875" style="208" customWidth="1"/>
    <col min="7686" max="7686" width="26.28515625" style="208" customWidth="1"/>
    <col min="7687" max="7687" width="15.85546875" style="208" customWidth="1"/>
    <col min="7688" max="7688" width="13" style="208" customWidth="1"/>
    <col min="7689" max="7689" width="17.28515625" style="208" customWidth="1"/>
    <col min="7690" max="7690" width="13.85546875" style="208" customWidth="1"/>
    <col min="7691" max="7691" width="15.7109375" style="208" customWidth="1"/>
    <col min="7692" max="7692" width="17.7109375" style="208" customWidth="1"/>
    <col min="7693" max="7693" width="21.5703125" style="208" customWidth="1"/>
    <col min="7694" max="7694" width="14.140625" style="208" customWidth="1"/>
    <col min="7695" max="7695" width="17.140625" style="208" customWidth="1"/>
    <col min="7696" max="7696" width="9.140625" style="208"/>
    <col min="7697" max="7697" width="12.140625" style="208" bestFit="1" customWidth="1"/>
    <col min="7698" max="7698" width="11.85546875" style="208" bestFit="1" customWidth="1"/>
    <col min="7699" max="7699" width="12.140625" style="208" bestFit="1" customWidth="1"/>
    <col min="7700" max="7936" width="9.140625" style="208"/>
    <col min="7937" max="7937" width="7.28515625" style="208" customWidth="1"/>
    <col min="7938" max="7938" width="0" style="208" hidden="1" customWidth="1"/>
    <col min="7939" max="7939" width="38" style="208" customWidth="1"/>
    <col min="7940" max="7940" width="36.28515625" style="208" customWidth="1"/>
    <col min="7941" max="7941" width="20.85546875" style="208" customWidth="1"/>
    <col min="7942" max="7942" width="26.28515625" style="208" customWidth="1"/>
    <col min="7943" max="7943" width="15.85546875" style="208" customWidth="1"/>
    <col min="7944" max="7944" width="13" style="208" customWidth="1"/>
    <col min="7945" max="7945" width="17.28515625" style="208" customWidth="1"/>
    <col min="7946" max="7946" width="13.85546875" style="208" customWidth="1"/>
    <col min="7947" max="7947" width="15.7109375" style="208" customWidth="1"/>
    <col min="7948" max="7948" width="17.7109375" style="208" customWidth="1"/>
    <col min="7949" max="7949" width="21.5703125" style="208" customWidth="1"/>
    <col min="7950" max="7950" width="14.140625" style="208" customWidth="1"/>
    <col min="7951" max="7951" width="17.140625" style="208" customWidth="1"/>
    <col min="7952" max="7952" width="9.140625" style="208"/>
    <col min="7953" max="7953" width="12.140625" style="208" bestFit="1" customWidth="1"/>
    <col min="7954" max="7954" width="11.85546875" style="208" bestFit="1" customWidth="1"/>
    <col min="7955" max="7955" width="12.140625" style="208" bestFit="1" customWidth="1"/>
    <col min="7956" max="8192" width="9.140625" style="208"/>
    <col min="8193" max="8193" width="7.28515625" style="208" customWidth="1"/>
    <col min="8194" max="8194" width="0" style="208" hidden="1" customWidth="1"/>
    <col min="8195" max="8195" width="38" style="208" customWidth="1"/>
    <col min="8196" max="8196" width="36.28515625" style="208" customWidth="1"/>
    <col min="8197" max="8197" width="20.85546875" style="208" customWidth="1"/>
    <col min="8198" max="8198" width="26.28515625" style="208" customWidth="1"/>
    <col min="8199" max="8199" width="15.85546875" style="208" customWidth="1"/>
    <col min="8200" max="8200" width="13" style="208" customWidth="1"/>
    <col min="8201" max="8201" width="17.28515625" style="208" customWidth="1"/>
    <col min="8202" max="8202" width="13.85546875" style="208" customWidth="1"/>
    <col min="8203" max="8203" width="15.7109375" style="208" customWidth="1"/>
    <col min="8204" max="8204" width="17.7109375" style="208" customWidth="1"/>
    <col min="8205" max="8205" width="21.5703125" style="208" customWidth="1"/>
    <col min="8206" max="8206" width="14.140625" style="208" customWidth="1"/>
    <col min="8207" max="8207" width="17.140625" style="208" customWidth="1"/>
    <col min="8208" max="8208" width="9.140625" style="208"/>
    <col min="8209" max="8209" width="12.140625" style="208" bestFit="1" customWidth="1"/>
    <col min="8210" max="8210" width="11.85546875" style="208" bestFit="1" customWidth="1"/>
    <col min="8211" max="8211" width="12.140625" style="208" bestFit="1" customWidth="1"/>
    <col min="8212" max="8448" width="9.140625" style="208"/>
    <col min="8449" max="8449" width="7.28515625" style="208" customWidth="1"/>
    <col min="8450" max="8450" width="0" style="208" hidden="1" customWidth="1"/>
    <col min="8451" max="8451" width="38" style="208" customWidth="1"/>
    <col min="8452" max="8452" width="36.28515625" style="208" customWidth="1"/>
    <col min="8453" max="8453" width="20.85546875" style="208" customWidth="1"/>
    <col min="8454" max="8454" width="26.28515625" style="208" customWidth="1"/>
    <col min="8455" max="8455" width="15.85546875" style="208" customWidth="1"/>
    <col min="8456" max="8456" width="13" style="208" customWidth="1"/>
    <col min="8457" max="8457" width="17.28515625" style="208" customWidth="1"/>
    <col min="8458" max="8458" width="13.85546875" style="208" customWidth="1"/>
    <col min="8459" max="8459" width="15.7109375" style="208" customWidth="1"/>
    <col min="8460" max="8460" width="17.7109375" style="208" customWidth="1"/>
    <col min="8461" max="8461" width="21.5703125" style="208" customWidth="1"/>
    <col min="8462" max="8462" width="14.140625" style="208" customWidth="1"/>
    <col min="8463" max="8463" width="17.140625" style="208" customWidth="1"/>
    <col min="8464" max="8464" width="9.140625" style="208"/>
    <col min="8465" max="8465" width="12.140625" style="208" bestFit="1" customWidth="1"/>
    <col min="8466" max="8466" width="11.85546875" style="208" bestFit="1" customWidth="1"/>
    <col min="8467" max="8467" width="12.140625" style="208" bestFit="1" customWidth="1"/>
    <col min="8468" max="8704" width="9.140625" style="208"/>
    <col min="8705" max="8705" width="7.28515625" style="208" customWidth="1"/>
    <col min="8706" max="8706" width="0" style="208" hidden="1" customWidth="1"/>
    <col min="8707" max="8707" width="38" style="208" customWidth="1"/>
    <col min="8708" max="8708" width="36.28515625" style="208" customWidth="1"/>
    <col min="8709" max="8709" width="20.85546875" style="208" customWidth="1"/>
    <col min="8710" max="8710" width="26.28515625" style="208" customWidth="1"/>
    <col min="8711" max="8711" width="15.85546875" style="208" customWidth="1"/>
    <col min="8712" max="8712" width="13" style="208" customWidth="1"/>
    <col min="8713" max="8713" width="17.28515625" style="208" customWidth="1"/>
    <col min="8714" max="8714" width="13.85546875" style="208" customWidth="1"/>
    <col min="8715" max="8715" width="15.7109375" style="208" customWidth="1"/>
    <col min="8716" max="8716" width="17.7109375" style="208" customWidth="1"/>
    <col min="8717" max="8717" width="21.5703125" style="208" customWidth="1"/>
    <col min="8718" max="8718" width="14.140625" style="208" customWidth="1"/>
    <col min="8719" max="8719" width="17.140625" style="208" customWidth="1"/>
    <col min="8720" max="8720" width="9.140625" style="208"/>
    <col min="8721" max="8721" width="12.140625" style="208" bestFit="1" customWidth="1"/>
    <col min="8722" max="8722" width="11.85546875" style="208" bestFit="1" customWidth="1"/>
    <col min="8723" max="8723" width="12.140625" style="208" bestFit="1" customWidth="1"/>
    <col min="8724" max="8960" width="9.140625" style="208"/>
    <col min="8961" max="8961" width="7.28515625" style="208" customWidth="1"/>
    <col min="8962" max="8962" width="0" style="208" hidden="1" customWidth="1"/>
    <col min="8963" max="8963" width="38" style="208" customWidth="1"/>
    <col min="8964" max="8964" width="36.28515625" style="208" customWidth="1"/>
    <col min="8965" max="8965" width="20.85546875" style="208" customWidth="1"/>
    <col min="8966" max="8966" width="26.28515625" style="208" customWidth="1"/>
    <col min="8967" max="8967" width="15.85546875" style="208" customWidth="1"/>
    <col min="8968" max="8968" width="13" style="208" customWidth="1"/>
    <col min="8969" max="8969" width="17.28515625" style="208" customWidth="1"/>
    <col min="8970" max="8970" width="13.85546875" style="208" customWidth="1"/>
    <col min="8971" max="8971" width="15.7109375" style="208" customWidth="1"/>
    <col min="8972" max="8972" width="17.7109375" style="208" customWidth="1"/>
    <col min="8973" max="8973" width="21.5703125" style="208" customWidth="1"/>
    <col min="8974" max="8974" width="14.140625" style="208" customWidth="1"/>
    <col min="8975" max="8975" width="17.140625" style="208" customWidth="1"/>
    <col min="8976" max="8976" width="9.140625" style="208"/>
    <col min="8977" max="8977" width="12.140625" style="208" bestFit="1" customWidth="1"/>
    <col min="8978" max="8978" width="11.85546875" style="208" bestFit="1" customWidth="1"/>
    <col min="8979" max="8979" width="12.140625" style="208" bestFit="1" customWidth="1"/>
    <col min="8980" max="9216" width="9.140625" style="208"/>
    <col min="9217" max="9217" width="7.28515625" style="208" customWidth="1"/>
    <col min="9218" max="9218" width="0" style="208" hidden="1" customWidth="1"/>
    <col min="9219" max="9219" width="38" style="208" customWidth="1"/>
    <col min="9220" max="9220" width="36.28515625" style="208" customWidth="1"/>
    <col min="9221" max="9221" width="20.85546875" style="208" customWidth="1"/>
    <col min="9222" max="9222" width="26.28515625" style="208" customWidth="1"/>
    <col min="9223" max="9223" width="15.85546875" style="208" customWidth="1"/>
    <col min="9224" max="9224" width="13" style="208" customWidth="1"/>
    <col min="9225" max="9225" width="17.28515625" style="208" customWidth="1"/>
    <col min="9226" max="9226" width="13.85546875" style="208" customWidth="1"/>
    <col min="9227" max="9227" width="15.7109375" style="208" customWidth="1"/>
    <col min="9228" max="9228" width="17.7109375" style="208" customWidth="1"/>
    <col min="9229" max="9229" width="21.5703125" style="208" customWidth="1"/>
    <col min="9230" max="9230" width="14.140625" style="208" customWidth="1"/>
    <col min="9231" max="9231" width="17.140625" style="208" customWidth="1"/>
    <col min="9232" max="9232" width="9.140625" style="208"/>
    <col min="9233" max="9233" width="12.140625" style="208" bestFit="1" customWidth="1"/>
    <col min="9234" max="9234" width="11.85546875" style="208" bestFit="1" customWidth="1"/>
    <col min="9235" max="9235" width="12.140625" style="208" bestFit="1" customWidth="1"/>
    <col min="9236" max="9472" width="9.140625" style="208"/>
    <col min="9473" max="9473" width="7.28515625" style="208" customWidth="1"/>
    <col min="9474" max="9474" width="0" style="208" hidden="1" customWidth="1"/>
    <col min="9475" max="9475" width="38" style="208" customWidth="1"/>
    <col min="9476" max="9476" width="36.28515625" style="208" customWidth="1"/>
    <col min="9477" max="9477" width="20.85546875" style="208" customWidth="1"/>
    <col min="9478" max="9478" width="26.28515625" style="208" customWidth="1"/>
    <col min="9479" max="9479" width="15.85546875" style="208" customWidth="1"/>
    <col min="9480" max="9480" width="13" style="208" customWidth="1"/>
    <col min="9481" max="9481" width="17.28515625" style="208" customWidth="1"/>
    <col min="9482" max="9482" width="13.85546875" style="208" customWidth="1"/>
    <col min="9483" max="9483" width="15.7109375" style="208" customWidth="1"/>
    <col min="9484" max="9484" width="17.7109375" style="208" customWidth="1"/>
    <col min="9485" max="9485" width="21.5703125" style="208" customWidth="1"/>
    <col min="9486" max="9486" width="14.140625" style="208" customWidth="1"/>
    <col min="9487" max="9487" width="17.140625" style="208" customWidth="1"/>
    <col min="9488" max="9488" width="9.140625" style="208"/>
    <col min="9489" max="9489" width="12.140625" style="208" bestFit="1" customWidth="1"/>
    <col min="9490" max="9490" width="11.85546875" style="208" bestFit="1" customWidth="1"/>
    <col min="9491" max="9491" width="12.140625" style="208" bestFit="1" customWidth="1"/>
    <col min="9492" max="9728" width="9.140625" style="208"/>
    <col min="9729" max="9729" width="7.28515625" style="208" customWidth="1"/>
    <col min="9730" max="9730" width="0" style="208" hidden="1" customWidth="1"/>
    <col min="9731" max="9731" width="38" style="208" customWidth="1"/>
    <col min="9732" max="9732" width="36.28515625" style="208" customWidth="1"/>
    <col min="9733" max="9733" width="20.85546875" style="208" customWidth="1"/>
    <col min="9734" max="9734" width="26.28515625" style="208" customWidth="1"/>
    <col min="9735" max="9735" width="15.85546875" style="208" customWidth="1"/>
    <col min="9736" max="9736" width="13" style="208" customWidth="1"/>
    <col min="9737" max="9737" width="17.28515625" style="208" customWidth="1"/>
    <col min="9738" max="9738" width="13.85546875" style="208" customWidth="1"/>
    <col min="9739" max="9739" width="15.7109375" style="208" customWidth="1"/>
    <col min="9740" max="9740" width="17.7109375" style="208" customWidth="1"/>
    <col min="9741" max="9741" width="21.5703125" style="208" customWidth="1"/>
    <col min="9742" max="9742" width="14.140625" style="208" customWidth="1"/>
    <col min="9743" max="9743" width="17.140625" style="208" customWidth="1"/>
    <col min="9744" max="9744" width="9.140625" style="208"/>
    <col min="9745" max="9745" width="12.140625" style="208" bestFit="1" customWidth="1"/>
    <col min="9746" max="9746" width="11.85546875" style="208" bestFit="1" customWidth="1"/>
    <col min="9747" max="9747" width="12.140625" style="208" bestFit="1" customWidth="1"/>
    <col min="9748" max="9984" width="9.140625" style="208"/>
    <col min="9985" max="9985" width="7.28515625" style="208" customWidth="1"/>
    <col min="9986" max="9986" width="0" style="208" hidden="1" customWidth="1"/>
    <col min="9987" max="9987" width="38" style="208" customWidth="1"/>
    <col min="9988" max="9988" width="36.28515625" style="208" customWidth="1"/>
    <col min="9989" max="9989" width="20.85546875" style="208" customWidth="1"/>
    <col min="9990" max="9990" width="26.28515625" style="208" customWidth="1"/>
    <col min="9991" max="9991" width="15.85546875" style="208" customWidth="1"/>
    <col min="9992" max="9992" width="13" style="208" customWidth="1"/>
    <col min="9993" max="9993" width="17.28515625" style="208" customWidth="1"/>
    <col min="9994" max="9994" width="13.85546875" style="208" customWidth="1"/>
    <col min="9995" max="9995" width="15.7109375" style="208" customWidth="1"/>
    <col min="9996" max="9996" width="17.7109375" style="208" customWidth="1"/>
    <col min="9997" max="9997" width="21.5703125" style="208" customWidth="1"/>
    <col min="9998" max="9998" width="14.140625" style="208" customWidth="1"/>
    <col min="9999" max="9999" width="17.140625" style="208" customWidth="1"/>
    <col min="10000" max="10000" width="9.140625" style="208"/>
    <col min="10001" max="10001" width="12.140625" style="208" bestFit="1" customWidth="1"/>
    <col min="10002" max="10002" width="11.85546875" style="208" bestFit="1" customWidth="1"/>
    <col min="10003" max="10003" width="12.140625" style="208" bestFit="1" customWidth="1"/>
    <col min="10004" max="10240" width="9.140625" style="208"/>
    <col min="10241" max="10241" width="7.28515625" style="208" customWidth="1"/>
    <col min="10242" max="10242" width="0" style="208" hidden="1" customWidth="1"/>
    <col min="10243" max="10243" width="38" style="208" customWidth="1"/>
    <col min="10244" max="10244" width="36.28515625" style="208" customWidth="1"/>
    <col min="10245" max="10245" width="20.85546875" style="208" customWidth="1"/>
    <col min="10246" max="10246" width="26.28515625" style="208" customWidth="1"/>
    <col min="10247" max="10247" width="15.85546875" style="208" customWidth="1"/>
    <col min="10248" max="10248" width="13" style="208" customWidth="1"/>
    <col min="10249" max="10249" width="17.28515625" style="208" customWidth="1"/>
    <col min="10250" max="10250" width="13.85546875" style="208" customWidth="1"/>
    <col min="10251" max="10251" width="15.7109375" style="208" customWidth="1"/>
    <col min="10252" max="10252" width="17.7109375" style="208" customWidth="1"/>
    <col min="10253" max="10253" width="21.5703125" style="208" customWidth="1"/>
    <col min="10254" max="10254" width="14.140625" style="208" customWidth="1"/>
    <col min="10255" max="10255" width="17.140625" style="208" customWidth="1"/>
    <col min="10256" max="10256" width="9.140625" style="208"/>
    <col min="10257" max="10257" width="12.140625" style="208" bestFit="1" customWidth="1"/>
    <col min="10258" max="10258" width="11.85546875" style="208" bestFit="1" customWidth="1"/>
    <col min="10259" max="10259" width="12.140625" style="208" bestFit="1" customWidth="1"/>
    <col min="10260" max="10496" width="9.140625" style="208"/>
    <col min="10497" max="10497" width="7.28515625" style="208" customWidth="1"/>
    <col min="10498" max="10498" width="0" style="208" hidden="1" customWidth="1"/>
    <col min="10499" max="10499" width="38" style="208" customWidth="1"/>
    <col min="10500" max="10500" width="36.28515625" style="208" customWidth="1"/>
    <col min="10501" max="10501" width="20.85546875" style="208" customWidth="1"/>
    <col min="10502" max="10502" width="26.28515625" style="208" customWidth="1"/>
    <col min="10503" max="10503" width="15.85546875" style="208" customWidth="1"/>
    <col min="10504" max="10504" width="13" style="208" customWidth="1"/>
    <col min="10505" max="10505" width="17.28515625" style="208" customWidth="1"/>
    <col min="10506" max="10506" width="13.85546875" style="208" customWidth="1"/>
    <col min="10507" max="10507" width="15.7109375" style="208" customWidth="1"/>
    <col min="10508" max="10508" width="17.7109375" style="208" customWidth="1"/>
    <col min="10509" max="10509" width="21.5703125" style="208" customWidth="1"/>
    <col min="10510" max="10510" width="14.140625" style="208" customWidth="1"/>
    <col min="10511" max="10511" width="17.140625" style="208" customWidth="1"/>
    <col min="10512" max="10512" width="9.140625" style="208"/>
    <col min="10513" max="10513" width="12.140625" style="208" bestFit="1" customWidth="1"/>
    <col min="10514" max="10514" width="11.85546875" style="208" bestFit="1" customWidth="1"/>
    <col min="10515" max="10515" width="12.140625" style="208" bestFit="1" customWidth="1"/>
    <col min="10516" max="10752" width="9.140625" style="208"/>
    <col min="10753" max="10753" width="7.28515625" style="208" customWidth="1"/>
    <col min="10754" max="10754" width="0" style="208" hidden="1" customWidth="1"/>
    <col min="10755" max="10755" width="38" style="208" customWidth="1"/>
    <col min="10756" max="10756" width="36.28515625" style="208" customWidth="1"/>
    <col min="10757" max="10757" width="20.85546875" style="208" customWidth="1"/>
    <col min="10758" max="10758" width="26.28515625" style="208" customWidth="1"/>
    <col min="10759" max="10759" width="15.85546875" style="208" customWidth="1"/>
    <col min="10760" max="10760" width="13" style="208" customWidth="1"/>
    <col min="10761" max="10761" width="17.28515625" style="208" customWidth="1"/>
    <col min="10762" max="10762" width="13.85546875" style="208" customWidth="1"/>
    <col min="10763" max="10763" width="15.7109375" style="208" customWidth="1"/>
    <col min="10764" max="10764" width="17.7109375" style="208" customWidth="1"/>
    <col min="10765" max="10765" width="21.5703125" style="208" customWidth="1"/>
    <col min="10766" max="10766" width="14.140625" style="208" customWidth="1"/>
    <col min="10767" max="10767" width="17.140625" style="208" customWidth="1"/>
    <col min="10768" max="10768" width="9.140625" style="208"/>
    <col min="10769" max="10769" width="12.140625" style="208" bestFit="1" customWidth="1"/>
    <col min="10770" max="10770" width="11.85546875" style="208" bestFit="1" customWidth="1"/>
    <col min="10771" max="10771" width="12.140625" style="208" bestFit="1" customWidth="1"/>
    <col min="10772" max="11008" width="9.140625" style="208"/>
    <col min="11009" max="11009" width="7.28515625" style="208" customWidth="1"/>
    <col min="11010" max="11010" width="0" style="208" hidden="1" customWidth="1"/>
    <col min="11011" max="11011" width="38" style="208" customWidth="1"/>
    <col min="11012" max="11012" width="36.28515625" style="208" customWidth="1"/>
    <col min="11013" max="11013" width="20.85546875" style="208" customWidth="1"/>
    <col min="11014" max="11014" width="26.28515625" style="208" customWidth="1"/>
    <col min="11015" max="11015" width="15.85546875" style="208" customWidth="1"/>
    <col min="11016" max="11016" width="13" style="208" customWidth="1"/>
    <col min="11017" max="11017" width="17.28515625" style="208" customWidth="1"/>
    <col min="11018" max="11018" width="13.85546875" style="208" customWidth="1"/>
    <col min="11019" max="11019" width="15.7109375" style="208" customWidth="1"/>
    <col min="11020" max="11020" width="17.7109375" style="208" customWidth="1"/>
    <col min="11021" max="11021" width="21.5703125" style="208" customWidth="1"/>
    <col min="11022" max="11022" width="14.140625" style="208" customWidth="1"/>
    <col min="11023" max="11023" width="17.140625" style="208" customWidth="1"/>
    <col min="11024" max="11024" width="9.140625" style="208"/>
    <col min="11025" max="11025" width="12.140625" style="208" bestFit="1" customWidth="1"/>
    <col min="11026" max="11026" width="11.85546875" style="208" bestFit="1" customWidth="1"/>
    <col min="11027" max="11027" width="12.140625" style="208" bestFit="1" customWidth="1"/>
    <col min="11028" max="11264" width="9.140625" style="208"/>
    <col min="11265" max="11265" width="7.28515625" style="208" customWidth="1"/>
    <col min="11266" max="11266" width="0" style="208" hidden="1" customWidth="1"/>
    <col min="11267" max="11267" width="38" style="208" customWidth="1"/>
    <col min="11268" max="11268" width="36.28515625" style="208" customWidth="1"/>
    <col min="11269" max="11269" width="20.85546875" style="208" customWidth="1"/>
    <col min="11270" max="11270" width="26.28515625" style="208" customWidth="1"/>
    <col min="11271" max="11271" width="15.85546875" style="208" customWidth="1"/>
    <col min="11272" max="11272" width="13" style="208" customWidth="1"/>
    <col min="11273" max="11273" width="17.28515625" style="208" customWidth="1"/>
    <col min="11274" max="11274" width="13.85546875" style="208" customWidth="1"/>
    <col min="11275" max="11275" width="15.7109375" style="208" customWidth="1"/>
    <col min="11276" max="11276" width="17.7109375" style="208" customWidth="1"/>
    <col min="11277" max="11277" width="21.5703125" style="208" customWidth="1"/>
    <col min="11278" max="11278" width="14.140625" style="208" customWidth="1"/>
    <col min="11279" max="11279" width="17.140625" style="208" customWidth="1"/>
    <col min="11280" max="11280" width="9.140625" style="208"/>
    <col min="11281" max="11281" width="12.140625" style="208" bestFit="1" customWidth="1"/>
    <col min="11282" max="11282" width="11.85546875" style="208" bestFit="1" customWidth="1"/>
    <col min="11283" max="11283" width="12.140625" style="208" bestFit="1" customWidth="1"/>
    <col min="11284" max="11520" width="9.140625" style="208"/>
    <col min="11521" max="11521" width="7.28515625" style="208" customWidth="1"/>
    <col min="11522" max="11522" width="0" style="208" hidden="1" customWidth="1"/>
    <col min="11523" max="11523" width="38" style="208" customWidth="1"/>
    <col min="11524" max="11524" width="36.28515625" style="208" customWidth="1"/>
    <col min="11525" max="11525" width="20.85546875" style="208" customWidth="1"/>
    <col min="11526" max="11526" width="26.28515625" style="208" customWidth="1"/>
    <col min="11527" max="11527" width="15.85546875" style="208" customWidth="1"/>
    <col min="11528" max="11528" width="13" style="208" customWidth="1"/>
    <col min="11529" max="11529" width="17.28515625" style="208" customWidth="1"/>
    <col min="11530" max="11530" width="13.85546875" style="208" customWidth="1"/>
    <col min="11531" max="11531" width="15.7109375" style="208" customWidth="1"/>
    <col min="11532" max="11532" width="17.7109375" style="208" customWidth="1"/>
    <col min="11533" max="11533" width="21.5703125" style="208" customWidth="1"/>
    <col min="11534" max="11534" width="14.140625" style="208" customWidth="1"/>
    <col min="11535" max="11535" width="17.140625" style="208" customWidth="1"/>
    <col min="11536" max="11536" width="9.140625" style="208"/>
    <col min="11537" max="11537" width="12.140625" style="208" bestFit="1" customWidth="1"/>
    <col min="11538" max="11538" width="11.85546875" style="208" bestFit="1" customWidth="1"/>
    <col min="11539" max="11539" width="12.140625" style="208" bestFit="1" customWidth="1"/>
    <col min="11540" max="11776" width="9.140625" style="208"/>
    <col min="11777" max="11777" width="7.28515625" style="208" customWidth="1"/>
    <col min="11778" max="11778" width="0" style="208" hidden="1" customWidth="1"/>
    <col min="11779" max="11779" width="38" style="208" customWidth="1"/>
    <col min="11780" max="11780" width="36.28515625" style="208" customWidth="1"/>
    <col min="11781" max="11781" width="20.85546875" style="208" customWidth="1"/>
    <col min="11782" max="11782" width="26.28515625" style="208" customWidth="1"/>
    <col min="11783" max="11783" width="15.85546875" style="208" customWidth="1"/>
    <col min="11784" max="11784" width="13" style="208" customWidth="1"/>
    <col min="11785" max="11785" width="17.28515625" style="208" customWidth="1"/>
    <col min="11786" max="11786" width="13.85546875" style="208" customWidth="1"/>
    <col min="11787" max="11787" width="15.7109375" style="208" customWidth="1"/>
    <col min="11788" max="11788" width="17.7109375" style="208" customWidth="1"/>
    <col min="11789" max="11789" width="21.5703125" style="208" customWidth="1"/>
    <col min="11790" max="11790" width="14.140625" style="208" customWidth="1"/>
    <col min="11791" max="11791" width="17.140625" style="208" customWidth="1"/>
    <col min="11792" max="11792" width="9.140625" style="208"/>
    <col min="11793" max="11793" width="12.140625" style="208" bestFit="1" customWidth="1"/>
    <col min="11794" max="11794" width="11.85546875" style="208" bestFit="1" customWidth="1"/>
    <col min="11795" max="11795" width="12.140625" style="208" bestFit="1" customWidth="1"/>
    <col min="11796" max="12032" width="9.140625" style="208"/>
    <col min="12033" max="12033" width="7.28515625" style="208" customWidth="1"/>
    <col min="12034" max="12034" width="0" style="208" hidden="1" customWidth="1"/>
    <col min="12035" max="12035" width="38" style="208" customWidth="1"/>
    <col min="12036" max="12036" width="36.28515625" style="208" customWidth="1"/>
    <col min="12037" max="12037" width="20.85546875" style="208" customWidth="1"/>
    <col min="12038" max="12038" width="26.28515625" style="208" customWidth="1"/>
    <col min="12039" max="12039" width="15.85546875" style="208" customWidth="1"/>
    <col min="12040" max="12040" width="13" style="208" customWidth="1"/>
    <col min="12041" max="12041" width="17.28515625" style="208" customWidth="1"/>
    <col min="12042" max="12042" width="13.85546875" style="208" customWidth="1"/>
    <col min="12043" max="12043" width="15.7109375" style="208" customWidth="1"/>
    <col min="12044" max="12044" width="17.7109375" style="208" customWidth="1"/>
    <col min="12045" max="12045" width="21.5703125" style="208" customWidth="1"/>
    <col min="12046" max="12046" width="14.140625" style="208" customWidth="1"/>
    <col min="12047" max="12047" width="17.140625" style="208" customWidth="1"/>
    <col min="12048" max="12048" width="9.140625" style="208"/>
    <col min="12049" max="12049" width="12.140625" style="208" bestFit="1" customWidth="1"/>
    <col min="12050" max="12050" width="11.85546875" style="208" bestFit="1" customWidth="1"/>
    <col min="12051" max="12051" width="12.140625" style="208" bestFit="1" customWidth="1"/>
    <col min="12052" max="12288" width="9.140625" style="208"/>
    <col min="12289" max="12289" width="7.28515625" style="208" customWidth="1"/>
    <col min="12290" max="12290" width="0" style="208" hidden="1" customWidth="1"/>
    <col min="12291" max="12291" width="38" style="208" customWidth="1"/>
    <col min="12292" max="12292" width="36.28515625" style="208" customWidth="1"/>
    <col min="12293" max="12293" width="20.85546875" style="208" customWidth="1"/>
    <col min="12294" max="12294" width="26.28515625" style="208" customWidth="1"/>
    <col min="12295" max="12295" width="15.85546875" style="208" customWidth="1"/>
    <col min="12296" max="12296" width="13" style="208" customWidth="1"/>
    <col min="12297" max="12297" width="17.28515625" style="208" customWidth="1"/>
    <col min="12298" max="12298" width="13.85546875" style="208" customWidth="1"/>
    <col min="12299" max="12299" width="15.7109375" style="208" customWidth="1"/>
    <col min="12300" max="12300" width="17.7109375" style="208" customWidth="1"/>
    <col min="12301" max="12301" width="21.5703125" style="208" customWidth="1"/>
    <col min="12302" max="12302" width="14.140625" style="208" customWidth="1"/>
    <col min="12303" max="12303" width="17.140625" style="208" customWidth="1"/>
    <col min="12304" max="12304" width="9.140625" style="208"/>
    <col min="12305" max="12305" width="12.140625" style="208" bestFit="1" customWidth="1"/>
    <col min="12306" max="12306" width="11.85546875" style="208" bestFit="1" customWidth="1"/>
    <col min="12307" max="12307" width="12.140625" style="208" bestFit="1" customWidth="1"/>
    <col min="12308" max="12544" width="9.140625" style="208"/>
    <col min="12545" max="12545" width="7.28515625" style="208" customWidth="1"/>
    <col min="12546" max="12546" width="0" style="208" hidden="1" customWidth="1"/>
    <col min="12547" max="12547" width="38" style="208" customWidth="1"/>
    <col min="12548" max="12548" width="36.28515625" style="208" customWidth="1"/>
    <col min="12549" max="12549" width="20.85546875" style="208" customWidth="1"/>
    <col min="12550" max="12550" width="26.28515625" style="208" customWidth="1"/>
    <col min="12551" max="12551" width="15.85546875" style="208" customWidth="1"/>
    <col min="12552" max="12552" width="13" style="208" customWidth="1"/>
    <col min="12553" max="12553" width="17.28515625" style="208" customWidth="1"/>
    <col min="12554" max="12554" width="13.85546875" style="208" customWidth="1"/>
    <col min="12555" max="12555" width="15.7109375" style="208" customWidth="1"/>
    <col min="12556" max="12556" width="17.7109375" style="208" customWidth="1"/>
    <col min="12557" max="12557" width="21.5703125" style="208" customWidth="1"/>
    <col min="12558" max="12558" width="14.140625" style="208" customWidth="1"/>
    <col min="12559" max="12559" width="17.140625" style="208" customWidth="1"/>
    <col min="12560" max="12560" width="9.140625" style="208"/>
    <col min="12561" max="12561" width="12.140625" style="208" bestFit="1" customWidth="1"/>
    <col min="12562" max="12562" width="11.85546875" style="208" bestFit="1" customWidth="1"/>
    <col min="12563" max="12563" width="12.140625" style="208" bestFit="1" customWidth="1"/>
    <col min="12564" max="12800" width="9.140625" style="208"/>
    <col min="12801" max="12801" width="7.28515625" style="208" customWidth="1"/>
    <col min="12802" max="12802" width="0" style="208" hidden="1" customWidth="1"/>
    <col min="12803" max="12803" width="38" style="208" customWidth="1"/>
    <col min="12804" max="12804" width="36.28515625" style="208" customWidth="1"/>
    <col min="12805" max="12805" width="20.85546875" style="208" customWidth="1"/>
    <col min="12806" max="12806" width="26.28515625" style="208" customWidth="1"/>
    <col min="12807" max="12807" width="15.85546875" style="208" customWidth="1"/>
    <col min="12808" max="12808" width="13" style="208" customWidth="1"/>
    <col min="12809" max="12809" width="17.28515625" style="208" customWidth="1"/>
    <col min="12810" max="12810" width="13.85546875" style="208" customWidth="1"/>
    <col min="12811" max="12811" width="15.7109375" style="208" customWidth="1"/>
    <col min="12812" max="12812" width="17.7109375" style="208" customWidth="1"/>
    <col min="12813" max="12813" width="21.5703125" style="208" customWidth="1"/>
    <col min="12814" max="12814" width="14.140625" style="208" customWidth="1"/>
    <col min="12815" max="12815" width="17.140625" style="208" customWidth="1"/>
    <col min="12816" max="12816" width="9.140625" style="208"/>
    <col min="12817" max="12817" width="12.140625" style="208" bestFit="1" customWidth="1"/>
    <col min="12818" max="12818" width="11.85546875" style="208" bestFit="1" customWidth="1"/>
    <col min="12819" max="12819" width="12.140625" style="208" bestFit="1" customWidth="1"/>
    <col min="12820" max="13056" width="9.140625" style="208"/>
    <col min="13057" max="13057" width="7.28515625" style="208" customWidth="1"/>
    <col min="13058" max="13058" width="0" style="208" hidden="1" customWidth="1"/>
    <col min="13059" max="13059" width="38" style="208" customWidth="1"/>
    <col min="13060" max="13060" width="36.28515625" style="208" customWidth="1"/>
    <col min="13061" max="13061" width="20.85546875" style="208" customWidth="1"/>
    <col min="13062" max="13062" width="26.28515625" style="208" customWidth="1"/>
    <col min="13063" max="13063" width="15.85546875" style="208" customWidth="1"/>
    <col min="13064" max="13064" width="13" style="208" customWidth="1"/>
    <col min="13065" max="13065" width="17.28515625" style="208" customWidth="1"/>
    <col min="13066" max="13066" width="13.85546875" style="208" customWidth="1"/>
    <col min="13067" max="13067" width="15.7109375" style="208" customWidth="1"/>
    <col min="13068" max="13068" width="17.7109375" style="208" customWidth="1"/>
    <col min="13069" max="13069" width="21.5703125" style="208" customWidth="1"/>
    <col min="13070" max="13070" width="14.140625" style="208" customWidth="1"/>
    <col min="13071" max="13071" width="17.140625" style="208" customWidth="1"/>
    <col min="13072" max="13072" width="9.140625" style="208"/>
    <col min="13073" max="13073" width="12.140625" style="208" bestFit="1" customWidth="1"/>
    <col min="13074" max="13074" width="11.85546875" style="208" bestFit="1" customWidth="1"/>
    <col min="13075" max="13075" width="12.140625" style="208" bestFit="1" customWidth="1"/>
    <col min="13076" max="13312" width="9.140625" style="208"/>
    <col min="13313" max="13313" width="7.28515625" style="208" customWidth="1"/>
    <col min="13314" max="13314" width="0" style="208" hidden="1" customWidth="1"/>
    <col min="13315" max="13315" width="38" style="208" customWidth="1"/>
    <col min="13316" max="13316" width="36.28515625" style="208" customWidth="1"/>
    <col min="13317" max="13317" width="20.85546875" style="208" customWidth="1"/>
    <col min="13318" max="13318" width="26.28515625" style="208" customWidth="1"/>
    <col min="13319" max="13319" width="15.85546875" style="208" customWidth="1"/>
    <col min="13320" max="13320" width="13" style="208" customWidth="1"/>
    <col min="13321" max="13321" width="17.28515625" style="208" customWidth="1"/>
    <col min="13322" max="13322" width="13.85546875" style="208" customWidth="1"/>
    <col min="13323" max="13323" width="15.7109375" style="208" customWidth="1"/>
    <col min="13324" max="13324" width="17.7109375" style="208" customWidth="1"/>
    <col min="13325" max="13325" width="21.5703125" style="208" customWidth="1"/>
    <col min="13326" max="13326" width="14.140625" style="208" customWidth="1"/>
    <col min="13327" max="13327" width="17.140625" style="208" customWidth="1"/>
    <col min="13328" max="13328" width="9.140625" style="208"/>
    <col min="13329" max="13329" width="12.140625" style="208" bestFit="1" customWidth="1"/>
    <col min="13330" max="13330" width="11.85546875" style="208" bestFit="1" customWidth="1"/>
    <col min="13331" max="13331" width="12.140625" style="208" bestFit="1" customWidth="1"/>
    <col min="13332" max="13568" width="9.140625" style="208"/>
    <col min="13569" max="13569" width="7.28515625" style="208" customWidth="1"/>
    <col min="13570" max="13570" width="0" style="208" hidden="1" customWidth="1"/>
    <col min="13571" max="13571" width="38" style="208" customWidth="1"/>
    <col min="13572" max="13572" width="36.28515625" style="208" customWidth="1"/>
    <col min="13573" max="13573" width="20.85546875" style="208" customWidth="1"/>
    <col min="13574" max="13574" width="26.28515625" style="208" customWidth="1"/>
    <col min="13575" max="13575" width="15.85546875" style="208" customWidth="1"/>
    <col min="13576" max="13576" width="13" style="208" customWidth="1"/>
    <col min="13577" max="13577" width="17.28515625" style="208" customWidth="1"/>
    <col min="13578" max="13578" width="13.85546875" style="208" customWidth="1"/>
    <col min="13579" max="13579" width="15.7109375" style="208" customWidth="1"/>
    <col min="13580" max="13580" width="17.7109375" style="208" customWidth="1"/>
    <col min="13581" max="13581" width="21.5703125" style="208" customWidth="1"/>
    <col min="13582" max="13582" width="14.140625" style="208" customWidth="1"/>
    <col min="13583" max="13583" width="17.140625" style="208" customWidth="1"/>
    <col min="13584" max="13584" width="9.140625" style="208"/>
    <col min="13585" max="13585" width="12.140625" style="208" bestFit="1" customWidth="1"/>
    <col min="13586" max="13586" width="11.85546875" style="208" bestFit="1" customWidth="1"/>
    <col min="13587" max="13587" width="12.140625" style="208" bestFit="1" customWidth="1"/>
    <col min="13588" max="13824" width="9.140625" style="208"/>
    <col min="13825" max="13825" width="7.28515625" style="208" customWidth="1"/>
    <col min="13826" max="13826" width="0" style="208" hidden="1" customWidth="1"/>
    <col min="13827" max="13827" width="38" style="208" customWidth="1"/>
    <col min="13828" max="13828" width="36.28515625" style="208" customWidth="1"/>
    <col min="13829" max="13829" width="20.85546875" style="208" customWidth="1"/>
    <col min="13830" max="13830" width="26.28515625" style="208" customWidth="1"/>
    <col min="13831" max="13831" width="15.85546875" style="208" customWidth="1"/>
    <col min="13832" max="13832" width="13" style="208" customWidth="1"/>
    <col min="13833" max="13833" width="17.28515625" style="208" customWidth="1"/>
    <col min="13834" max="13834" width="13.85546875" style="208" customWidth="1"/>
    <col min="13835" max="13835" width="15.7109375" style="208" customWidth="1"/>
    <col min="13836" max="13836" width="17.7109375" style="208" customWidth="1"/>
    <col min="13837" max="13837" width="21.5703125" style="208" customWidth="1"/>
    <col min="13838" max="13838" width="14.140625" style="208" customWidth="1"/>
    <col min="13839" max="13839" width="17.140625" style="208" customWidth="1"/>
    <col min="13840" max="13840" width="9.140625" style="208"/>
    <col min="13841" max="13841" width="12.140625" style="208" bestFit="1" customWidth="1"/>
    <col min="13842" max="13842" width="11.85546875" style="208" bestFit="1" customWidth="1"/>
    <col min="13843" max="13843" width="12.140625" style="208" bestFit="1" customWidth="1"/>
    <col min="13844" max="14080" width="9.140625" style="208"/>
    <col min="14081" max="14081" width="7.28515625" style="208" customWidth="1"/>
    <col min="14082" max="14082" width="0" style="208" hidden="1" customWidth="1"/>
    <col min="14083" max="14083" width="38" style="208" customWidth="1"/>
    <col min="14084" max="14084" width="36.28515625" style="208" customWidth="1"/>
    <col min="14085" max="14085" width="20.85546875" style="208" customWidth="1"/>
    <col min="14086" max="14086" width="26.28515625" style="208" customWidth="1"/>
    <col min="14087" max="14087" width="15.85546875" style="208" customWidth="1"/>
    <col min="14088" max="14088" width="13" style="208" customWidth="1"/>
    <col min="14089" max="14089" width="17.28515625" style="208" customWidth="1"/>
    <col min="14090" max="14090" width="13.85546875" style="208" customWidth="1"/>
    <col min="14091" max="14091" width="15.7109375" style="208" customWidth="1"/>
    <col min="14092" max="14092" width="17.7109375" style="208" customWidth="1"/>
    <col min="14093" max="14093" width="21.5703125" style="208" customWidth="1"/>
    <col min="14094" max="14094" width="14.140625" style="208" customWidth="1"/>
    <col min="14095" max="14095" width="17.140625" style="208" customWidth="1"/>
    <col min="14096" max="14096" width="9.140625" style="208"/>
    <col min="14097" max="14097" width="12.140625" style="208" bestFit="1" customWidth="1"/>
    <col min="14098" max="14098" width="11.85546875" style="208" bestFit="1" customWidth="1"/>
    <col min="14099" max="14099" width="12.140625" style="208" bestFit="1" customWidth="1"/>
    <col min="14100" max="14336" width="9.140625" style="208"/>
    <col min="14337" max="14337" width="7.28515625" style="208" customWidth="1"/>
    <col min="14338" max="14338" width="0" style="208" hidden="1" customWidth="1"/>
    <col min="14339" max="14339" width="38" style="208" customWidth="1"/>
    <col min="14340" max="14340" width="36.28515625" style="208" customWidth="1"/>
    <col min="14341" max="14341" width="20.85546875" style="208" customWidth="1"/>
    <col min="14342" max="14342" width="26.28515625" style="208" customWidth="1"/>
    <col min="14343" max="14343" width="15.85546875" style="208" customWidth="1"/>
    <col min="14344" max="14344" width="13" style="208" customWidth="1"/>
    <col min="14345" max="14345" width="17.28515625" style="208" customWidth="1"/>
    <col min="14346" max="14346" width="13.85546875" style="208" customWidth="1"/>
    <col min="14347" max="14347" width="15.7109375" style="208" customWidth="1"/>
    <col min="14348" max="14348" width="17.7109375" style="208" customWidth="1"/>
    <col min="14349" max="14349" width="21.5703125" style="208" customWidth="1"/>
    <col min="14350" max="14350" width="14.140625" style="208" customWidth="1"/>
    <col min="14351" max="14351" width="17.140625" style="208" customWidth="1"/>
    <col min="14352" max="14352" width="9.140625" style="208"/>
    <col min="14353" max="14353" width="12.140625" style="208" bestFit="1" customWidth="1"/>
    <col min="14354" max="14354" width="11.85546875" style="208" bestFit="1" customWidth="1"/>
    <col min="14355" max="14355" width="12.140625" style="208" bestFit="1" customWidth="1"/>
    <col min="14356" max="14592" width="9.140625" style="208"/>
    <col min="14593" max="14593" width="7.28515625" style="208" customWidth="1"/>
    <col min="14594" max="14594" width="0" style="208" hidden="1" customWidth="1"/>
    <col min="14595" max="14595" width="38" style="208" customWidth="1"/>
    <col min="14596" max="14596" width="36.28515625" style="208" customWidth="1"/>
    <col min="14597" max="14597" width="20.85546875" style="208" customWidth="1"/>
    <col min="14598" max="14598" width="26.28515625" style="208" customWidth="1"/>
    <col min="14599" max="14599" width="15.85546875" style="208" customWidth="1"/>
    <col min="14600" max="14600" width="13" style="208" customWidth="1"/>
    <col min="14601" max="14601" width="17.28515625" style="208" customWidth="1"/>
    <col min="14602" max="14602" width="13.85546875" style="208" customWidth="1"/>
    <col min="14603" max="14603" width="15.7109375" style="208" customWidth="1"/>
    <col min="14604" max="14604" width="17.7109375" style="208" customWidth="1"/>
    <col min="14605" max="14605" width="21.5703125" style="208" customWidth="1"/>
    <col min="14606" max="14606" width="14.140625" style="208" customWidth="1"/>
    <col min="14607" max="14607" width="17.140625" style="208" customWidth="1"/>
    <col min="14608" max="14608" width="9.140625" style="208"/>
    <col min="14609" max="14609" width="12.140625" style="208" bestFit="1" customWidth="1"/>
    <col min="14610" max="14610" width="11.85546875" style="208" bestFit="1" customWidth="1"/>
    <col min="14611" max="14611" width="12.140625" style="208" bestFit="1" customWidth="1"/>
    <col min="14612" max="14848" width="9.140625" style="208"/>
    <col min="14849" max="14849" width="7.28515625" style="208" customWidth="1"/>
    <col min="14850" max="14850" width="0" style="208" hidden="1" customWidth="1"/>
    <col min="14851" max="14851" width="38" style="208" customWidth="1"/>
    <col min="14852" max="14852" width="36.28515625" style="208" customWidth="1"/>
    <col min="14853" max="14853" width="20.85546875" style="208" customWidth="1"/>
    <col min="14854" max="14854" width="26.28515625" style="208" customWidth="1"/>
    <col min="14855" max="14855" width="15.85546875" style="208" customWidth="1"/>
    <col min="14856" max="14856" width="13" style="208" customWidth="1"/>
    <col min="14857" max="14857" width="17.28515625" style="208" customWidth="1"/>
    <col min="14858" max="14858" width="13.85546875" style="208" customWidth="1"/>
    <col min="14859" max="14859" width="15.7109375" style="208" customWidth="1"/>
    <col min="14860" max="14860" width="17.7109375" style="208" customWidth="1"/>
    <col min="14861" max="14861" width="21.5703125" style="208" customWidth="1"/>
    <col min="14862" max="14862" width="14.140625" style="208" customWidth="1"/>
    <col min="14863" max="14863" width="17.140625" style="208" customWidth="1"/>
    <col min="14864" max="14864" width="9.140625" style="208"/>
    <col min="14865" max="14865" width="12.140625" style="208" bestFit="1" customWidth="1"/>
    <col min="14866" max="14866" width="11.85546875" style="208" bestFit="1" customWidth="1"/>
    <col min="14867" max="14867" width="12.140625" style="208" bestFit="1" customWidth="1"/>
    <col min="14868" max="15104" width="9.140625" style="208"/>
    <col min="15105" max="15105" width="7.28515625" style="208" customWidth="1"/>
    <col min="15106" max="15106" width="0" style="208" hidden="1" customWidth="1"/>
    <col min="15107" max="15107" width="38" style="208" customWidth="1"/>
    <col min="15108" max="15108" width="36.28515625" style="208" customWidth="1"/>
    <col min="15109" max="15109" width="20.85546875" style="208" customWidth="1"/>
    <col min="15110" max="15110" width="26.28515625" style="208" customWidth="1"/>
    <col min="15111" max="15111" width="15.85546875" style="208" customWidth="1"/>
    <col min="15112" max="15112" width="13" style="208" customWidth="1"/>
    <col min="15113" max="15113" width="17.28515625" style="208" customWidth="1"/>
    <col min="15114" max="15114" width="13.85546875" style="208" customWidth="1"/>
    <col min="15115" max="15115" width="15.7109375" style="208" customWidth="1"/>
    <col min="15116" max="15116" width="17.7109375" style="208" customWidth="1"/>
    <col min="15117" max="15117" width="21.5703125" style="208" customWidth="1"/>
    <col min="15118" max="15118" width="14.140625" style="208" customWidth="1"/>
    <col min="15119" max="15119" width="17.140625" style="208" customWidth="1"/>
    <col min="15120" max="15120" width="9.140625" style="208"/>
    <col min="15121" max="15121" width="12.140625" style="208" bestFit="1" customWidth="1"/>
    <col min="15122" max="15122" width="11.85546875" style="208" bestFit="1" customWidth="1"/>
    <col min="15123" max="15123" width="12.140625" style="208" bestFit="1" customWidth="1"/>
    <col min="15124" max="15360" width="9.140625" style="208"/>
    <col min="15361" max="15361" width="7.28515625" style="208" customWidth="1"/>
    <col min="15362" max="15362" width="0" style="208" hidden="1" customWidth="1"/>
    <col min="15363" max="15363" width="38" style="208" customWidth="1"/>
    <col min="15364" max="15364" width="36.28515625" style="208" customWidth="1"/>
    <col min="15365" max="15365" width="20.85546875" style="208" customWidth="1"/>
    <col min="15366" max="15366" width="26.28515625" style="208" customWidth="1"/>
    <col min="15367" max="15367" width="15.85546875" style="208" customWidth="1"/>
    <col min="15368" max="15368" width="13" style="208" customWidth="1"/>
    <col min="15369" max="15369" width="17.28515625" style="208" customWidth="1"/>
    <col min="15370" max="15370" width="13.85546875" style="208" customWidth="1"/>
    <col min="15371" max="15371" width="15.7109375" style="208" customWidth="1"/>
    <col min="15372" max="15372" width="17.7109375" style="208" customWidth="1"/>
    <col min="15373" max="15373" width="21.5703125" style="208" customWidth="1"/>
    <col min="15374" max="15374" width="14.140625" style="208" customWidth="1"/>
    <col min="15375" max="15375" width="17.140625" style="208" customWidth="1"/>
    <col min="15376" max="15376" width="9.140625" style="208"/>
    <col min="15377" max="15377" width="12.140625" style="208" bestFit="1" customWidth="1"/>
    <col min="15378" max="15378" width="11.85546875" style="208" bestFit="1" customWidth="1"/>
    <col min="15379" max="15379" width="12.140625" style="208" bestFit="1" customWidth="1"/>
    <col min="15380" max="15616" width="9.140625" style="208"/>
    <col min="15617" max="15617" width="7.28515625" style="208" customWidth="1"/>
    <col min="15618" max="15618" width="0" style="208" hidden="1" customWidth="1"/>
    <col min="15619" max="15619" width="38" style="208" customWidth="1"/>
    <col min="15620" max="15620" width="36.28515625" style="208" customWidth="1"/>
    <col min="15621" max="15621" width="20.85546875" style="208" customWidth="1"/>
    <col min="15622" max="15622" width="26.28515625" style="208" customWidth="1"/>
    <col min="15623" max="15623" width="15.85546875" style="208" customWidth="1"/>
    <col min="15624" max="15624" width="13" style="208" customWidth="1"/>
    <col min="15625" max="15625" width="17.28515625" style="208" customWidth="1"/>
    <col min="15626" max="15626" width="13.85546875" style="208" customWidth="1"/>
    <col min="15627" max="15627" width="15.7109375" style="208" customWidth="1"/>
    <col min="15628" max="15628" width="17.7109375" style="208" customWidth="1"/>
    <col min="15629" max="15629" width="21.5703125" style="208" customWidth="1"/>
    <col min="15630" max="15630" width="14.140625" style="208" customWidth="1"/>
    <col min="15631" max="15631" width="17.140625" style="208" customWidth="1"/>
    <col min="15632" max="15632" width="9.140625" style="208"/>
    <col min="15633" max="15633" width="12.140625" style="208" bestFit="1" customWidth="1"/>
    <col min="15634" max="15634" width="11.85546875" style="208" bestFit="1" customWidth="1"/>
    <col min="15635" max="15635" width="12.140625" style="208" bestFit="1" customWidth="1"/>
    <col min="15636" max="15872" width="9.140625" style="208"/>
    <col min="15873" max="15873" width="7.28515625" style="208" customWidth="1"/>
    <col min="15874" max="15874" width="0" style="208" hidden="1" customWidth="1"/>
    <col min="15875" max="15875" width="38" style="208" customWidth="1"/>
    <col min="15876" max="15876" width="36.28515625" style="208" customWidth="1"/>
    <col min="15877" max="15877" width="20.85546875" style="208" customWidth="1"/>
    <col min="15878" max="15878" width="26.28515625" style="208" customWidth="1"/>
    <col min="15879" max="15879" width="15.85546875" style="208" customWidth="1"/>
    <col min="15880" max="15880" width="13" style="208" customWidth="1"/>
    <col min="15881" max="15881" width="17.28515625" style="208" customWidth="1"/>
    <col min="15882" max="15882" width="13.85546875" style="208" customWidth="1"/>
    <col min="15883" max="15883" width="15.7109375" style="208" customWidth="1"/>
    <col min="15884" max="15884" width="17.7109375" style="208" customWidth="1"/>
    <col min="15885" max="15885" width="21.5703125" style="208" customWidth="1"/>
    <col min="15886" max="15886" width="14.140625" style="208" customWidth="1"/>
    <col min="15887" max="15887" width="17.140625" style="208" customWidth="1"/>
    <col min="15888" max="15888" width="9.140625" style="208"/>
    <col min="15889" max="15889" width="12.140625" style="208" bestFit="1" customWidth="1"/>
    <col min="15890" max="15890" width="11.85546875" style="208" bestFit="1" customWidth="1"/>
    <col min="15891" max="15891" width="12.140625" style="208" bestFit="1" customWidth="1"/>
    <col min="15892" max="16128" width="9.140625" style="208"/>
    <col min="16129" max="16129" width="7.28515625" style="208" customWidth="1"/>
    <col min="16130" max="16130" width="0" style="208" hidden="1" customWidth="1"/>
    <col min="16131" max="16131" width="38" style="208" customWidth="1"/>
    <col min="16132" max="16132" width="36.28515625" style="208" customWidth="1"/>
    <col min="16133" max="16133" width="20.85546875" style="208" customWidth="1"/>
    <col min="16134" max="16134" width="26.28515625" style="208" customWidth="1"/>
    <col min="16135" max="16135" width="15.85546875" style="208" customWidth="1"/>
    <col min="16136" max="16136" width="13" style="208" customWidth="1"/>
    <col min="16137" max="16137" width="17.28515625" style="208" customWidth="1"/>
    <col min="16138" max="16138" width="13.85546875" style="208" customWidth="1"/>
    <col min="16139" max="16139" width="15.7109375" style="208" customWidth="1"/>
    <col min="16140" max="16140" width="17.7109375" style="208" customWidth="1"/>
    <col min="16141" max="16141" width="21.5703125" style="208" customWidth="1"/>
    <col min="16142" max="16142" width="14.140625" style="208" customWidth="1"/>
    <col min="16143" max="16143" width="17.140625" style="208" customWidth="1"/>
    <col min="16144" max="16144" width="9.140625" style="208"/>
    <col min="16145" max="16145" width="12.140625" style="208" bestFit="1" customWidth="1"/>
    <col min="16146" max="16146" width="11.85546875" style="208" bestFit="1" customWidth="1"/>
    <col min="16147" max="16147" width="12.140625" style="208" bestFit="1" customWidth="1"/>
    <col min="16148" max="16384" width="9.140625" style="208"/>
  </cols>
  <sheetData>
    <row r="1" spans="1:16" ht="15.75" customHeight="1">
      <c r="A1" s="320" t="s">
        <v>564</v>
      </c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  <c r="O1" s="320"/>
    </row>
    <row r="2" spans="1:16" ht="45" customHeight="1">
      <c r="A2" s="320"/>
      <c r="B2" s="320"/>
      <c r="C2" s="320"/>
      <c r="D2" s="320"/>
      <c r="E2" s="320"/>
      <c r="F2" s="320"/>
      <c r="G2" s="320"/>
      <c r="H2" s="320"/>
      <c r="I2" s="320"/>
      <c r="J2" s="320"/>
      <c r="K2" s="320"/>
      <c r="L2" s="320"/>
      <c r="M2" s="320"/>
      <c r="N2" s="320"/>
      <c r="O2" s="320"/>
    </row>
    <row r="3" spans="1:16" ht="33.75" customHeight="1" thickBot="1">
      <c r="A3" s="321"/>
      <c r="B3" s="321"/>
      <c r="C3" s="321"/>
      <c r="D3" s="321"/>
      <c r="E3" s="321"/>
      <c r="F3" s="321"/>
      <c r="G3" s="321"/>
      <c r="H3" s="321"/>
      <c r="I3" s="321"/>
      <c r="J3" s="321"/>
      <c r="K3" s="321"/>
      <c r="L3" s="321"/>
      <c r="M3" s="321"/>
      <c r="N3" s="321"/>
      <c r="O3" s="321"/>
    </row>
    <row r="4" spans="1:16" ht="123.75" customHeight="1">
      <c r="A4" s="209" t="s">
        <v>1</v>
      </c>
      <c r="B4" s="209" t="s">
        <v>565</v>
      </c>
      <c r="C4" s="209" t="s">
        <v>566</v>
      </c>
      <c r="D4" s="209" t="s">
        <v>3</v>
      </c>
      <c r="E4" s="209" t="s">
        <v>567</v>
      </c>
      <c r="F4" s="209" t="s">
        <v>568</v>
      </c>
      <c r="G4" s="209" t="s">
        <v>569</v>
      </c>
      <c r="H4" s="209" t="s">
        <v>570</v>
      </c>
      <c r="I4" s="209" t="s">
        <v>571</v>
      </c>
      <c r="J4" s="209" t="s">
        <v>572</v>
      </c>
      <c r="K4" s="209" t="s">
        <v>573</v>
      </c>
      <c r="L4" s="209" t="s">
        <v>586</v>
      </c>
      <c r="M4" s="209" t="s">
        <v>554</v>
      </c>
      <c r="N4" s="210" t="s">
        <v>574</v>
      </c>
      <c r="O4" s="209" t="s">
        <v>575</v>
      </c>
    </row>
    <row r="5" spans="1:16">
      <c r="A5" s="204"/>
      <c r="B5" s="204"/>
      <c r="C5" s="322" t="s">
        <v>576</v>
      </c>
      <c r="D5" s="322"/>
      <c r="E5" s="204"/>
      <c r="F5" s="204"/>
      <c r="G5" s="204"/>
      <c r="H5" s="204"/>
      <c r="I5" s="206">
        <f>+I6+I22+I40</f>
        <v>1589546</v>
      </c>
      <c r="J5" s="206">
        <f>+J6+J22+J40</f>
        <v>434976</v>
      </c>
      <c r="K5" s="206">
        <f>+K6+K22+K40</f>
        <v>1154570</v>
      </c>
      <c r="L5" s="206">
        <f>+L6+L22+L40</f>
        <v>0</v>
      </c>
      <c r="M5" s="206"/>
      <c r="N5" s="206"/>
      <c r="O5" s="206">
        <f>+O6+O22+O40</f>
        <v>2687</v>
      </c>
    </row>
    <row r="6" spans="1:16">
      <c r="A6" s="204"/>
      <c r="B6" s="204"/>
      <c r="C6" s="318" t="s">
        <v>577</v>
      </c>
      <c r="D6" s="319"/>
      <c r="E6" s="204"/>
      <c r="F6" s="204"/>
      <c r="G6" s="204"/>
      <c r="H6" s="204"/>
      <c r="I6" s="206">
        <f>SUM(I7:I21)</f>
        <v>134875</v>
      </c>
      <c r="J6" s="206">
        <f>SUM(J7:J21)</f>
        <v>111145</v>
      </c>
      <c r="K6" s="206">
        <f>SUM(K7:K21)</f>
        <v>23730</v>
      </c>
      <c r="L6" s="204"/>
      <c r="M6" s="204"/>
      <c r="N6" s="207"/>
      <c r="O6" s="206">
        <f>SUM(O7:O21)</f>
        <v>320</v>
      </c>
    </row>
    <row r="7" spans="1:16" ht="48" customHeight="1">
      <c r="A7" s="196">
        <f>+A5+1</f>
        <v>1</v>
      </c>
      <c r="B7" s="196" t="s">
        <v>578</v>
      </c>
      <c r="C7" s="196" t="s">
        <v>363</v>
      </c>
      <c r="D7" s="196" t="s">
        <v>364</v>
      </c>
      <c r="E7" s="196" t="s">
        <v>365</v>
      </c>
      <c r="F7" s="197" t="s">
        <v>366</v>
      </c>
      <c r="G7" s="196" t="s">
        <v>88</v>
      </c>
      <c r="H7" s="196">
        <v>5</v>
      </c>
      <c r="I7" s="199">
        <f t="shared" ref="I7:I21" si="0">+J7+K7+L7*8</f>
        <v>200</v>
      </c>
      <c r="J7" s="198">
        <v>200</v>
      </c>
      <c r="K7" s="199"/>
      <c r="L7" s="199"/>
      <c r="M7" s="196" t="s">
        <v>108</v>
      </c>
      <c r="N7" s="200">
        <v>43556</v>
      </c>
      <c r="O7" s="196">
        <v>5</v>
      </c>
    </row>
    <row r="8" spans="1:16" ht="48" customHeight="1">
      <c r="A8" s="196">
        <f>+A7+1</f>
        <v>2</v>
      </c>
      <c r="B8" s="196" t="s">
        <v>578</v>
      </c>
      <c r="C8" s="196" t="s">
        <v>367</v>
      </c>
      <c r="D8" s="196" t="s">
        <v>364</v>
      </c>
      <c r="E8" s="196" t="s">
        <v>365</v>
      </c>
      <c r="F8" s="197" t="s">
        <v>366</v>
      </c>
      <c r="G8" s="196" t="s">
        <v>88</v>
      </c>
      <c r="H8" s="196">
        <v>10</v>
      </c>
      <c r="I8" s="199">
        <f t="shared" si="0"/>
        <v>1000</v>
      </c>
      <c r="J8" s="198">
        <v>200</v>
      </c>
      <c r="K8" s="199">
        <v>800</v>
      </c>
      <c r="L8" s="199"/>
      <c r="M8" s="196" t="s">
        <v>579</v>
      </c>
      <c r="N8" s="200">
        <v>43556</v>
      </c>
      <c r="O8" s="196">
        <v>10</v>
      </c>
    </row>
    <row r="9" spans="1:16" ht="48" customHeight="1">
      <c r="A9" s="196">
        <f t="shared" ref="A9:A59" si="1">+A8+1</f>
        <v>3</v>
      </c>
      <c r="B9" s="196" t="s">
        <v>578</v>
      </c>
      <c r="C9" s="211" t="s">
        <v>368</v>
      </c>
      <c r="D9" s="196" t="s">
        <v>369</v>
      </c>
      <c r="E9" s="196" t="s">
        <v>365</v>
      </c>
      <c r="F9" s="197" t="s">
        <v>370</v>
      </c>
      <c r="G9" s="196" t="s">
        <v>371</v>
      </c>
      <c r="H9" s="196">
        <v>17</v>
      </c>
      <c r="I9" s="199">
        <f t="shared" si="0"/>
        <v>200</v>
      </c>
      <c r="J9" s="199">
        <v>80</v>
      </c>
      <c r="K9" s="199">
        <v>120</v>
      </c>
      <c r="L9" s="201"/>
      <c r="M9" s="211" t="s">
        <v>505</v>
      </c>
      <c r="N9" s="200">
        <v>43556</v>
      </c>
      <c r="O9" s="196">
        <v>3</v>
      </c>
    </row>
    <row r="10" spans="1:16" ht="48" customHeight="1">
      <c r="A10" s="196">
        <f t="shared" si="1"/>
        <v>4</v>
      </c>
      <c r="B10" s="202" t="s">
        <v>578</v>
      </c>
      <c r="C10" s="196" t="s">
        <v>372</v>
      </c>
      <c r="D10" s="196" t="s">
        <v>373</v>
      </c>
      <c r="E10" s="196" t="s">
        <v>365</v>
      </c>
      <c r="F10" s="203" t="s">
        <v>374</v>
      </c>
      <c r="G10" s="196" t="s">
        <v>375</v>
      </c>
      <c r="H10" s="196">
        <v>8</v>
      </c>
      <c r="I10" s="199">
        <f t="shared" si="0"/>
        <v>120</v>
      </c>
      <c r="J10" s="199">
        <v>120</v>
      </c>
      <c r="K10" s="199"/>
      <c r="L10" s="196"/>
      <c r="M10" s="196" t="s">
        <v>159</v>
      </c>
      <c r="N10" s="200">
        <v>43586</v>
      </c>
      <c r="O10" s="196">
        <v>2</v>
      </c>
    </row>
    <row r="11" spans="1:16" ht="48" customHeight="1">
      <c r="A11" s="196">
        <f t="shared" si="1"/>
        <v>5</v>
      </c>
      <c r="B11" s="202" t="s">
        <v>578</v>
      </c>
      <c r="C11" s="196" t="s">
        <v>376</v>
      </c>
      <c r="D11" s="196" t="s">
        <v>369</v>
      </c>
      <c r="E11" s="196" t="s">
        <v>365</v>
      </c>
      <c r="F11" s="196" t="s">
        <v>370</v>
      </c>
      <c r="G11" s="196" t="s">
        <v>371</v>
      </c>
      <c r="H11" s="196">
        <v>20</v>
      </c>
      <c r="I11" s="199">
        <f t="shared" si="0"/>
        <v>150</v>
      </c>
      <c r="J11" s="199">
        <v>50</v>
      </c>
      <c r="K11" s="199">
        <v>100</v>
      </c>
      <c r="L11" s="199">
        <v>0</v>
      </c>
      <c r="M11" s="196" t="s">
        <v>505</v>
      </c>
      <c r="N11" s="200">
        <v>43647</v>
      </c>
      <c r="O11" s="196">
        <v>2</v>
      </c>
      <c r="P11" s="208" t="s">
        <v>377</v>
      </c>
    </row>
    <row r="12" spans="1:16" ht="48" customHeight="1">
      <c r="A12" s="196">
        <f t="shared" si="1"/>
        <v>6</v>
      </c>
      <c r="B12" s="202" t="s">
        <v>578</v>
      </c>
      <c r="C12" s="196" t="s">
        <v>378</v>
      </c>
      <c r="D12" s="196" t="s">
        <v>369</v>
      </c>
      <c r="E12" s="196" t="s">
        <v>365</v>
      </c>
      <c r="F12" s="196" t="s">
        <v>370</v>
      </c>
      <c r="G12" s="196" t="s">
        <v>371</v>
      </c>
      <c r="H12" s="196">
        <v>10</v>
      </c>
      <c r="I12" s="199">
        <f t="shared" si="0"/>
        <v>135</v>
      </c>
      <c r="J12" s="199">
        <v>135</v>
      </c>
      <c r="K12" s="199">
        <v>0</v>
      </c>
      <c r="L12" s="199">
        <v>0</v>
      </c>
      <c r="M12" s="201" t="s">
        <v>505</v>
      </c>
      <c r="N12" s="200">
        <v>43678</v>
      </c>
      <c r="O12" s="196">
        <v>3</v>
      </c>
      <c r="P12" s="208" t="s">
        <v>377</v>
      </c>
    </row>
    <row r="13" spans="1:16" ht="48" customHeight="1">
      <c r="A13" s="196">
        <f t="shared" si="1"/>
        <v>7</v>
      </c>
      <c r="B13" s="196" t="s">
        <v>578</v>
      </c>
      <c r="C13" s="196" t="s">
        <v>379</v>
      </c>
      <c r="D13" s="196" t="s">
        <v>380</v>
      </c>
      <c r="E13" s="196" t="s">
        <v>365</v>
      </c>
      <c r="F13" s="196" t="s">
        <v>381</v>
      </c>
      <c r="G13" s="196" t="s">
        <v>375</v>
      </c>
      <c r="H13" s="196">
        <v>2</v>
      </c>
      <c r="I13" s="199">
        <f t="shared" si="0"/>
        <v>9800</v>
      </c>
      <c r="J13" s="199">
        <v>1600</v>
      </c>
      <c r="K13" s="199">
        <v>8200</v>
      </c>
      <c r="L13" s="196"/>
      <c r="M13" s="196" t="s">
        <v>108</v>
      </c>
      <c r="N13" s="200">
        <v>43709</v>
      </c>
      <c r="O13" s="196">
        <v>20</v>
      </c>
      <c r="P13" s="208" t="s">
        <v>377</v>
      </c>
    </row>
    <row r="14" spans="1:16" ht="48" customHeight="1">
      <c r="A14" s="196">
        <f t="shared" si="1"/>
        <v>8</v>
      </c>
      <c r="B14" s="196" t="s">
        <v>578</v>
      </c>
      <c r="C14" s="196" t="s">
        <v>382</v>
      </c>
      <c r="D14" s="196" t="s">
        <v>383</v>
      </c>
      <c r="E14" s="196" t="s">
        <v>365</v>
      </c>
      <c r="F14" s="212" t="s">
        <v>384</v>
      </c>
      <c r="G14" s="196" t="s">
        <v>26</v>
      </c>
      <c r="H14" s="196">
        <v>500</v>
      </c>
      <c r="I14" s="199">
        <f t="shared" si="0"/>
        <v>1000</v>
      </c>
      <c r="J14" s="199">
        <v>500</v>
      </c>
      <c r="K14" s="199">
        <v>500</v>
      </c>
      <c r="L14" s="196"/>
      <c r="M14" s="196" t="s">
        <v>560</v>
      </c>
      <c r="N14" s="200">
        <v>43709</v>
      </c>
      <c r="O14" s="196">
        <v>7</v>
      </c>
      <c r="P14" s="208" t="s">
        <v>377</v>
      </c>
    </row>
    <row r="15" spans="1:16" ht="48" customHeight="1">
      <c r="A15" s="196">
        <f t="shared" si="1"/>
        <v>9</v>
      </c>
      <c r="B15" s="196" t="s">
        <v>578</v>
      </c>
      <c r="C15" s="196" t="s">
        <v>385</v>
      </c>
      <c r="D15" s="196" t="s">
        <v>386</v>
      </c>
      <c r="E15" s="196" t="s">
        <v>365</v>
      </c>
      <c r="F15" s="196" t="s">
        <v>387</v>
      </c>
      <c r="G15" s="196" t="s">
        <v>371</v>
      </c>
      <c r="H15" s="196">
        <v>500</v>
      </c>
      <c r="I15" s="199">
        <f t="shared" si="0"/>
        <v>200</v>
      </c>
      <c r="J15" s="199">
        <v>100</v>
      </c>
      <c r="K15" s="199">
        <v>100</v>
      </c>
      <c r="L15" s="196"/>
      <c r="M15" s="196" t="s">
        <v>560</v>
      </c>
      <c r="N15" s="200">
        <v>43709</v>
      </c>
      <c r="O15" s="196">
        <v>3</v>
      </c>
    </row>
    <row r="16" spans="1:16" ht="48" customHeight="1">
      <c r="A16" s="196">
        <f t="shared" si="1"/>
        <v>10</v>
      </c>
      <c r="B16" s="213" t="s">
        <v>578</v>
      </c>
      <c r="C16" s="196" t="s">
        <v>388</v>
      </c>
      <c r="D16" s="211" t="s">
        <v>389</v>
      </c>
      <c r="E16" s="196" t="s">
        <v>365</v>
      </c>
      <c r="F16" s="212" t="s">
        <v>390</v>
      </c>
      <c r="G16" s="196" t="s">
        <v>375</v>
      </c>
      <c r="H16" s="196">
        <v>24</v>
      </c>
      <c r="I16" s="199">
        <f t="shared" si="0"/>
        <v>105300</v>
      </c>
      <c r="J16" s="199">
        <v>105300</v>
      </c>
      <c r="K16" s="199"/>
      <c r="L16" s="196"/>
      <c r="M16" s="196" t="s">
        <v>517</v>
      </c>
      <c r="N16" s="200">
        <v>43709</v>
      </c>
      <c r="O16" s="196">
        <v>80</v>
      </c>
      <c r="P16" s="208" t="s">
        <v>377</v>
      </c>
    </row>
    <row r="17" spans="1:17" ht="48" customHeight="1">
      <c r="A17" s="196">
        <f t="shared" si="1"/>
        <v>11</v>
      </c>
      <c r="B17" s="213" t="s">
        <v>578</v>
      </c>
      <c r="C17" s="196" t="s">
        <v>388</v>
      </c>
      <c r="D17" s="196" t="s">
        <v>391</v>
      </c>
      <c r="E17" s="196" t="s">
        <v>365</v>
      </c>
      <c r="F17" s="196" t="s">
        <v>381</v>
      </c>
      <c r="G17" s="196" t="s">
        <v>375</v>
      </c>
      <c r="H17" s="196">
        <v>2.5</v>
      </c>
      <c r="I17" s="199">
        <f t="shared" si="0"/>
        <v>9800</v>
      </c>
      <c r="J17" s="199">
        <v>1600</v>
      </c>
      <c r="K17" s="199">
        <v>8200</v>
      </c>
      <c r="L17" s="196"/>
      <c r="M17" s="196" t="s">
        <v>517</v>
      </c>
      <c r="N17" s="200">
        <v>43709</v>
      </c>
      <c r="O17" s="196">
        <v>120</v>
      </c>
      <c r="P17" s="208" t="s">
        <v>377</v>
      </c>
    </row>
    <row r="18" spans="1:17" ht="48" customHeight="1">
      <c r="A18" s="196">
        <f t="shared" si="1"/>
        <v>12</v>
      </c>
      <c r="B18" s="213"/>
      <c r="C18" s="196" t="s">
        <v>388</v>
      </c>
      <c r="D18" s="196" t="s">
        <v>392</v>
      </c>
      <c r="E18" s="196" t="s">
        <v>365</v>
      </c>
      <c r="F18" s="196" t="s">
        <v>381</v>
      </c>
      <c r="G18" s="196" t="s">
        <v>375</v>
      </c>
      <c r="H18" s="196">
        <v>2.5</v>
      </c>
      <c r="I18" s="199">
        <f>+J18+K18+L18*8</f>
        <v>700</v>
      </c>
      <c r="J18" s="199">
        <v>100</v>
      </c>
      <c r="K18" s="199">
        <v>600</v>
      </c>
      <c r="L18" s="196"/>
      <c r="M18" s="196" t="s">
        <v>517</v>
      </c>
      <c r="N18" s="200">
        <v>43709</v>
      </c>
      <c r="O18" s="196">
        <v>50</v>
      </c>
    </row>
    <row r="19" spans="1:17" ht="48" customHeight="1">
      <c r="A19" s="196">
        <f t="shared" si="1"/>
        <v>13</v>
      </c>
      <c r="B19" s="213" t="s">
        <v>578</v>
      </c>
      <c r="C19" s="196" t="s">
        <v>393</v>
      </c>
      <c r="D19" s="196" t="s">
        <v>380</v>
      </c>
      <c r="E19" s="196" t="s">
        <v>365</v>
      </c>
      <c r="F19" s="196" t="s">
        <v>381</v>
      </c>
      <c r="G19" s="196" t="s">
        <v>375</v>
      </c>
      <c r="H19" s="196">
        <v>1</v>
      </c>
      <c r="I19" s="199">
        <f t="shared" si="0"/>
        <v>5860</v>
      </c>
      <c r="J19" s="199">
        <v>1000</v>
      </c>
      <c r="K19" s="199">
        <v>4860</v>
      </c>
      <c r="L19" s="196"/>
      <c r="M19" s="211" t="s">
        <v>39</v>
      </c>
      <c r="N19" s="200">
        <v>43709</v>
      </c>
      <c r="O19" s="196">
        <v>10</v>
      </c>
    </row>
    <row r="20" spans="1:17" ht="48" customHeight="1">
      <c r="A20" s="196">
        <f t="shared" si="1"/>
        <v>14</v>
      </c>
      <c r="B20" s="196" t="s">
        <v>578</v>
      </c>
      <c r="C20" s="211" t="s">
        <v>394</v>
      </c>
      <c r="D20" s="196" t="s">
        <v>369</v>
      </c>
      <c r="E20" s="196" t="s">
        <v>365</v>
      </c>
      <c r="F20" s="197" t="s">
        <v>370</v>
      </c>
      <c r="G20" s="196" t="s">
        <v>371</v>
      </c>
      <c r="H20" s="196">
        <v>11</v>
      </c>
      <c r="I20" s="199">
        <f t="shared" si="0"/>
        <v>210</v>
      </c>
      <c r="J20" s="199">
        <v>80</v>
      </c>
      <c r="K20" s="199">
        <v>130</v>
      </c>
      <c r="L20" s="196"/>
      <c r="M20" s="211" t="s">
        <v>505</v>
      </c>
      <c r="N20" s="200">
        <v>43770</v>
      </c>
      <c r="O20" s="196">
        <v>2</v>
      </c>
    </row>
    <row r="21" spans="1:17" ht="31.5">
      <c r="A21" s="196">
        <f t="shared" si="1"/>
        <v>15</v>
      </c>
      <c r="B21" s="196" t="s">
        <v>578</v>
      </c>
      <c r="C21" s="211" t="s">
        <v>395</v>
      </c>
      <c r="D21" s="196" t="s">
        <v>369</v>
      </c>
      <c r="E21" s="196" t="s">
        <v>365</v>
      </c>
      <c r="F21" s="197" t="s">
        <v>370</v>
      </c>
      <c r="G21" s="196" t="s">
        <v>371</v>
      </c>
      <c r="H21" s="196">
        <v>15</v>
      </c>
      <c r="I21" s="199">
        <f t="shared" si="0"/>
        <v>200</v>
      </c>
      <c r="J21" s="199">
        <v>80</v>
      </c>
      <c r="K21" s="199">
        <v>120</v>
      </c>
      <c r="L21" s="196"/>
      <c r="M21" s="211" t="s">
        <v>505</v>
      </c>
      <c r="N21" s="200">
        <v>43770</v>
      </c>
      <c r="O21" s="196">
        <v>3</v>
      </c>
    </row>
    <row r="22" spans="1:17" s="215" customFormat="1">
      <c r="A22" s="204"/>
      <c r="B22" s="204"/>
      <c r="C22" s="318" t="s">
        <v>580</v>
      </c>
      <c r="D22" s="319"/>
      <c r="E22" s="204"/>
      <c r="F22" s="205"/>
      <c r="G22" s="204"/>
      <c r="H22" s="204"/>
      <c r="I22" s="206">
        <f>SUM(I23:I39)</f>
        <v>211189</v>
      </c>
      <c r="J22" s="206">
        <f>SUM(J23:J39)</f>
        <v>51979</v>
      </c>
      <c r="K22" s="206">
        <f>SUM(K23:K39)</f>
        <v>159210</v>
      </c>
      <c r="L22" s="204"/>
      <c r="M22" s="214"/>
      <c r="N22" s="207"/>
      <c r="O22" s="206">
        <f>SUM(O23:O39)</f>
        <v>635</v>
      </c>
    </row>
    <row r="23" spans="1:17" ht="31.5">
      <c r="A23" s="196">
        <f t="shared" si="1"/>
        <v>1</v>
      </c>
      <c r="B23" s="196" t="s">
        <v>578</v>
      </c>
      <c r="C23" s="211" t="s">
        <v>396</v>
      </c>
      <c r="D23" s="196" t="s">
        <v>369</v>
      </c>
      <c r="E23" s="196" t="s">
        <v>365</v>
      </c>
      <c r="F23" s="197" t="s">
        <v>370</v>
      </c>
      <c r="G23" s="196" t="s">
        <v>371</v>
      </c>
      <c r="H23" s="196">
        <v>10</v>
      </c>
      <c r="I23" s="199">
        <f t="shared" ref="I23:I39" si="2">+J23+K23+L23*8</f>
        <v>200</v>
      </c>
      <c r="J23" s="199">
        <v>60</v>
      </c>
      <c r="K23" s="199">
        <v>140</v>
      </c>
      <c r="L23" s="196"/>
      <c r="M23" s="211" t="s">
        <v>505</v>
      </c>
      <c r="N23" s="200">
        <v>44075</v>
      </c>
      <c r="O23" s="196">
        <v>2</v>
      </c>
    </row>
    <row r="24" spans="1:17" ht="31.5">
      <c r="A24" s="196">
        <f t="shared" si="1"/>
        <v>2</v>
      </c>
      <c r="B24" s="196" t="s">
        <v>578</v>
      </c>
      <c r="C24" s="196" t="s">
        <v>397</v>
      </c>
      <c r="D24" s="196" t="s">
        <v>364</v>
      </c>
      <c r="E24" s="196" t="s">
        <v>365</v>
      </c>
      <c r="F24" s="197" t="s">
        <v>366</v>
      </c>
      <c r="G24" s="196" t="s">
        <v>88</v>
      </c>
      <c r="H24" s="196">
        <v>40</v>
      </c>
      <c r="I24" s="199">
        <f t="shared" si="2"/>
        <v>8200</v>
      </c>
      <c r="J24" s="198">
        <v>4100</v>
      </c>
      <c r="K24" s="199">
        <v>4100</v>
      </c>
      <c r="L24" s="199"/>
      <c r="M24" s="196" t="s">
        <v>108</v>
      </c>
      <c r="N24" s="200">
        <v>43922</v>
      </c>
      <c r="O24" s="196">
        <v>20</v>
      </c>
    </row>
    <row r="25" spans="1:17" ht="37.5" customHeight="1">
      <c r="A25" s="196">
        <f t="shared" si="1"/>
        <v>3</v>
      </c>
      <c r="B25" s="213" t="s">
        <v>578</v>
      </c>
      <c r="C25" s="211" t="s">
        <v>398</v>
      </c>
      <c r="D25" s="211" t="s">
        <v>399</v>
      </c>
      <c r="E25" s="196" t="s">
        <v>365</v>
      </c>
      <c r="F25" s="211" t="s">
        <v>400</v>
      </c>
      <c r="G25" s="211" t="s">
        <v>401</v>
      </c>
      <c r="H25" s="211">
        <v>120</v>
      </c>
      <c r="I25" s="199">
        <f t="shared" si="2"/>
        <v>90</v>
      </c>
      <c r="J25" s="198">
        <v>40</v>
      </c>
      <c r="K25" s="216">
        <v>50</v>
      </c>
      <c r="L25" s="217"/>
      <c r="M25" s="211" t="s">
        <v>581</v>
      </c>
      <c r="N25" s="218">
        <v>43952</v>
      </c>
      <c r="O25" s="217">
        <v>4</v>
      </c>
    </row>
    <row r="26" spans="1:17" ht="36.75" customHeight="1">
      <c r="A26" s="196">
        <f t="shared" si="1"/>
        <v>4</v>
      </c>
      <c r="B26" s="213" t="s">
        <v>578</v>
      </c>
      <c r="C26" s="211" t="s">
        <v>402</v>
      </c>
      <c r="D26" s="211" t="s">
        <v>399</v>
      </c>
      <c r="E26" s="196" t="s">
        <v>365</v>
      </c>
      <c r="F26" s="211" t="s">
        <v>400</v>
      </c>
      <c r="G26" s="211" t="s">
        <v>401</v>
      </c>
      <c r="H26" s="211">
        <v>70</v>
      </c>
      <c r="I26" s="199">
        <f t="shared" si="2"/>
        <v>60</v>
      </c>
      <c r="J26" s="198">
        <v>30</v>
      </c>
      <c r="K26" s="216">
        <v>30</v>
      </c>
      <c r="L26" s="217"/>
      <c r="M26" s="211" t="s">
        <v>581</v>
      </c>
      <c r="N26" s="218">
        <v>43952</v>
      </c>
      <c r="O26" s="217">
        <v>3</v>
      </c>
    </row>
    <row r="27" spans="1:17">
      <c r="A27" s="196">
        <f t="shared" si="1"/>
        <v>5</v>
      </c>
      <c r="B27" s="196" t="s">
        <v>578</v>
      </c>
      <c r="C27" s="196" t="s">
        <v>403</v>
      </c>
      <c r="D27" s="211" t="s">
        <v>404</v>
      </c>
      <c r="E27" s="196" t="s">
        <v>365</v>
      </c>
      <c r="F27" s="212" t="s">
        <v>390</v>
      </c>
      <c r="G27" s="211" t="s">
        <v>375</v>
      </c>
      <c r="H27" s="211">
        <v>100</v>
      </c>
      <c r="I27" s="199">
        <f t="shared" si="2"/>
        <v>9335</v>
      </c>
      <c r="J27" s="199">
        <v>2335</v>
      </c>
      <c r="K27" s="199">
        <v>7000</v>
      </c>
      <c r="L27" s="199"/>
      <c r="M27" s="211" t="s">
        <v>39</v>
      </c>
      <c r="N27" s="200">
        <v>44075</v>
      </c>
      <c r="O27" s="196">
        <v>4</v>
      </c>
      <c r="P27" s="208" t="s">
        <v>377</v>
      </c>
      <c r="Q27" s="208" t="s">
        <v>582</v>
      </c>
    </row>
    <row r="28" spans="1:17">
      <c r="A28" s="196">
        <f t="shared" si="1"/>
        <v>6</v>
      </c>
      <c r="B28" s="196" t="s">
        <v>578</v>
      </c>
      <c r="C28" s="221" t="s">
        <v>405</v>
      </c>
      <c r="D28" s="211" t="s">
        <v>404</v>
      </c>
      <c r="E28" s="196" t="s">
        <v>365</v>
      </c>
      <c r="F28" s="212" t="s">
        <v>390</v>
      </c>
      <c r="G28" s="211" t="s">
        <v>375</v>
      </c>
      <c r="H28" s="196">
        <v>150</v>
      </c>
      <c r="I28" s="199">
        <f t="shared" si="2"/>
        <v>14003</v>
      </c>
      <c r="J28" s="199">
        <v>4003</v>
      </c>
      <c r="K28" s="199">
        <v>10000</v>
      </c>
      <c r="L28" s="196"/>
      <c r="M28" s="196" t="s">
        <v>23</v>
      </c>
      <c r="N28" s="200">
        <v>44075</v>
      </c>
      <c r="O28" s="196">
        <v>4</v>
      </c>
      <c r="P28" s="208" t="s">
        <v>377</v>
      </c>
      <c r="Q28" s="208" t="s">
        <v>583</v>
      </c>
    </row>
    <row r="29" spans="1:17" ht="45" customHeight="1">
      <c r="A29" s="196">
        <f t="shared" si="1"/>
        <v>7</v>
      </c>
      <c r="B29" s="196" t="s">
        <v>578</v>
      </c>
      <c r="C29" s="221" t="s">
        <v>406</v>
      </c>
      <c r="D29" s="211" t="s">
        <v>404</v>
      </c>
      <c r="E29" s="196" t="s">
        <v>365</v>
      </c>
      <c r="F29" s="212" t="s">
        <v>390</v>
      </c>
      <c r="G29" s="211" t="s">
        <v>375</v>
      </c>
      <c r="H29" s="196">
        <v>230</v>
      </c>
      <c r="I29" s="199">
        <f t="shared" si="2"/>
        <v>21471</v>
      </c>
      <c r="J29" s="199">
        <v>5471</v>
      </c>
      <c r="K29" s="199">
        <v>16000</v>
      </c>
      <c r="L29" s="196"/>
      <c r="M29" s="211" t="s">
        <v>39</v>
      </c>
      <c r="N29" s="200">
        <v>44075</v>
      </c>
      <c r="O29" s="196">
        <v>8</v>
      </c>
      <c r="P29" s="208" t="s">
        <v>377</v>
      </c>
      <c r="Q29" s="208" t="s">
        <v>584</v>
      </c>
    </row>
    <row r="30" spans="1:17">
      <c r="A30" s="196">
        <f t="shared" si="1"/>
        <v>8</v>
      </c>
      <c r="B30" s="196" t="s">
        <v>578</v>
      </c>
      <c r="C30" s="196" t="s">
        <v>407</v>
      </c>
      <c r="D30" s="196" t="s">
        <v>383</v>
      </c>
      <c r="E30" s="196" t="s">
        <v>365</v>
      </c>
      <c r="F30" s="212" t="s">
        <v>384</v>
      </c>
      <c r="G30" s="196" t="s">
        <v>26</v>
      </c>
      <c r="H30" s="196">
        <v>20000</v>
      </c>
      <c r="I30" s="199">
        <f t="shared" si="2"/>
        <v>300</v>
      </c>
      <c r="J30" s="199">
        <v>50</v>
      </c>
      <c r="K30" s="199">
        <v>250</v>
      </c>
      <c r="L30" s="196"/>
      <c r="M30" s="211" t="s">
        <v>39</v>
      </c>
      <c r="N30" s="200">
        <v>44075</v>
      </c>
      <c r="O30" s="196">
        <v>4</v>
      </c>
    </row>
    <row r="31" spans="1:17">
      <c r="A31" s="196">
        <f t="shared" si="1"/>
        <v>9</v>
      </c>
      <c r="B31" s="196" t="s">
        <v>578</v>
      </c>
      <c r="C31" s="196" t="s">
        <v>408</v>
      </c>
      <c r="D31" s="196" t="s">
        <v>383</v>
      </c>
      <c r="E31" s="196" t="s">
        <v>365</v>
      </c>
      <c r="F31" s="212" t="s">
        <v>384</v>
      </c>
      <c r="G31" s="196" t="s">
        <v>26</v>
      </c>
      <c r="H31" s="196">
        <v>300</v>
      </c>
      <c r="I31" s="199">
        <f t="shared" si="2"/>
        <v>300</v>
      </c>
      <c r="J31" s="199">
        <v>50</v>
      </c>
      <c r="K31" s="199">
        <v>250</v>
      </c>
      <c r="L31" s="196"/>
      <c r="M31" s="211" t="s">
        <v>39</v>
      </c>
      <c r="N31" s="200">
        <v>44075</v>
      </c>
      <c r="O31" s="196">
        <v>4</v>
      </c>
    </row>
    <row r="32" spans="1:17" ht="37.5" customHeight="1">
      <c r="A32" s="196">
        <f t="shared" si="1"/>
        <v>10</v>
      </c>
      <c r="B32" s="196" t="s">
        <v>578</v>
      </c>
      <c r="C32" s="196" t="s">
        <v>409</v>
      </c>
      <c r="D32" s="211" t="s">
        <v>404</v>
      </c>
      <c r="E32" s="196" t="s">
        <v>365</v>
      </c>
      <c r="F32" s="212" t="s">
        <v>390</v>
      </c>
      <c r="G32" s="211" t="s">
        <v>375</v>
      </c>
      <c r="H32" s="196">
        <v>8</v>
      </c>
      <c r="I32" s="199">
        <f t="shared" si="2"/>
        <v>120</v>
      </c>
      <c r="J32" s="199">
        <v>30</v>
      </c>
      <c r="K32" s="199">
        <v>90</v>
      </c>
      <c r="L32" s="196"/>
      <c r="M32" s="211" t="s">
        <v>39</v>
      </c>
      <c r="N32" s="200">
        <v>44075</v>
      </c>
      <c r="O32" s="196">
        <v>2</v>
      </c>
    </row>
    <row r="33" spans="1:16" ht="37.5" customHeight="1">
      <c r="A33" s="196">
        <f t="shared" si="1"/>
        <v>11</v>
      </c>
      <c r="B33" s="196" t="s">
        <v>578</v>
      </c>
      <c r="C33" s="196" t="s">
        <v>410</v>
      </c>
      <c r="D33" s="196" t="s">
        <v>380</v>
      </c>
      <c r="E33" s="196" t="s">
        <v>365</v>
      </c>
      <c r="F33" s="196" t="s">
        <v>381</v>
      </c>
      <c r="G33" s="196" t="s">
        <v>375</v>
      </c>
      <c r="H33" s="196">
        <v>2</v>
      </c>
      <c r="I33" s="199">
        <f t="shared" si="2"/>
        <v>9800</v>
      </c>
      <c r="J33" s="199">
        <v>1600</v>
      </c>
      <c r="K33" s="199">
        <v>8200</v>
      </c>
      <c r="L33" s="196"/>
      <c r="M33" s="196" t="s">
        <v>108</v>
      </c>
      <c r="N33" s="200">
        <v>44075</v>
      </c>
      <c r="O33" s="196">
        <v>20</v>
      </c>
      <c r="P33" s="208" t="s">
        <v>411</v>
      </c>
    </row>
    <row r="34" spans="1:16" ht="39" customHeight="1">
      <c r="A34" s="196">
        <f t="shared" si="1"/>
        <v>12</v>
      </c>
      <c r="B34" s="213" t="s">
        <v>578</v>
      </c>
      <c r="C34" s="221" t="s">
        <v>412</v>
      </c>
      <c r="D34" s="211" t="s">
        <v>404</v>
      </c>
      <c r="E34" s="196" t="s">
        <v>365</v>
      </c>
      <c r="F34" s="212" t="s">
        <v>390</v>
      </c>
      <c r="G34" s="211" t="s">
        <v>375</v>
      </c>
      <c r="H34" s="211">
        <v>100</v>
      </c>
      <c r="I34" s="199">
        <f t="shared" si="2"/>
        <v>9335</v>
      </c>
      <c r="J34" s="199">
        <v>2335</v>
      </c>
      <c r="K34" s="199">
        <v>7000</v>
      </c>
      <c r="L34" s="199"/>
      <c r="M34" s="211" t="s">
        <v>39</v>
      </c>
      <c r="N34" s="200">
        <v>44075</v>
      </c>
      <c r="O34" s="196">
        <v>20</v>
      </c>
      <c r="P34" s="208" t="s">
        <v>377</v>
      </c>
    </row>
    <row r="35" spans="1:16" ht="39" customHeight="1">
      <c r="A35" s="196">
        <f t="shared" si="1"/>
        <v>13</v>
      </c>
      <c r="B35" s="213"/>
      <c r="C35" s="221" t="s">
        <v>55</v>
      </c>
      <c r="D35" s="196" t="s">
        <v>413</v>
      </c>
      <c r="E35" s="196" t="s">
        <v>365</v>
      </c>
      <c r="F35" s="212" t="s">
        <v>390</v>
      </c>
      <c r="G35" s="211" t="s">
        <v>375</v>
      </c>
      <c r="H35" s="211">
        <v>200</v>
      </c>
      <c r="I35" s="199">
        <f t="shared" si="2"/>
        <v>300</v>
      </c>
      <c r="J35" s="199">
        <v>200</v>
      </c>
      <c r="K35" s="199">
        <v>100</v>
      </c>
      <c r="L35" s="199"/>
      <c r="M35" s="211" t="s">
        <v>414</v>
      </c>
      <c r="N35" s="200">
        <v>44166</v>
      </c>
      <c r="O35" s="196">
        <v>20</v>
      </c>
    </row>
    <row r="36" spans="1:16" ht="39" customHeight="1">
      <c r="A36" s="196">
        <f t="shared" si="1"/>
        <v>14</v>
      </c>
      <c r="B36" s="213"/>
      <c r="C36" s="221" t="s">
        <v>55</v>
      </c>
      <c r="D36" s="211" t="s">
        <v>404</v>
      </c>
      <c r="E36" s="196" t="s">
        <v>365</v>
      </c>
      <c r="F36" s="212" t="s">
        <v>390</v>
      </c>
      <c r="G36" s="211" t="s">
        <v>375</v>
      </c>
      <c r="H36" s="211">
        <v>500</v>
      </c>
      <c r="I36" s="199">
        <f t="shared" si="2"/>
        <v>46675</v>
      </c>
      <c r="J36" s="199">
        <f>+J34*5</f>
        <v>11675</v>
      </c>
      <c r="K36" s="199">
        <f>+K34*5</f>
        <v>35000</v>
      </c>
      <c r="L36" s="199"/>
      <c r="M36" s="211" t="s">
        <v>414</v>
      </c>
      <c r="N36" s="200">
        <v>44166</v>
      </c>
      <c r="O36" s="196">
        <v>100</v>
      </c>
    </row>
    <row r="37" spans="1:16" ht="39" customHeight="1">
      <c r="A37" s="196">
        <f t="shared" si="1"/>
        <v>15</v>
      </c>
      <c r="B37" s="213"/>
      <c r="C37" s="221" t="s">
        <v>55</v>
      </c>
      <c r="D37" s="196" t="s">
        <v>380</v>
      </c>
      <c r="E37" s="196" t="s">
        <v>365</v>
      </c>
      <c r="F37" s="196" t="s">
        <v>415</v>
      </c>
      <c r="G37" s="196" t="s">
        <v>375</v>
      </c>
      <c r="H37" s="196">
        <v>10</v>
      </c>
      <c r="I37" s="199">
        <f t="shared" si="2"/>
        <v>40000</v>
      </c>
      <c r="J37" s="199">
        <v>15000</v>
      </c>
      <c r="K37" s="199">
        <v>25000</v>
      </c>
      <c r="L37" s="199"/>
      <c r="M37" s="211" t="s">
        <v>414</v>
      </c>
      <c r="N37" s="200">
        <v>44166</v>
      </c>
      <c r="O37" s="196">
        <v>120</v>
      </c>
    </row>
    <row r="38" spans="1:16" ht="39" customHeight="1">
      <c r="A38" s="196">
        <f t="shared" si="1"/>
        <v>16</v>
      </c>
      <c r="B38" s="213"/>
      <c r="C38" s="221" t="s">
        <v>55</v>
      </c>
      <c r="D38" s="196" t="s">
        <v>416</v>
      </c>
      <c r="E38" s="196" t="s">
        <v>365</v>
      </c>
      <c r="F38" s="197" t="s">
        <v>366</v>
      </c>
      <c r="G38" s="196" t="s">
        <v>88</v>
      </c>
      <c r="H38" s="196">
        <v>800</v>
      </c>
      <c r="I38" s="199">
        <f t="shared" si="2"/>
        <v>22500</v>
      </c>
      <c r="J38" s="199">
        <v>2000</v>
      </c>
      <c r="K38" s="199">
        <f>+K24*5</f>
        <v>20500</v>
      </c>
      <c r="L38" s="199"/>
      <c r="M38" s="211" t="s">
        <v>414</v>
      </c>
      <c r="N38" s="200">
        <v>44166</v>
      </c>
      <c r="O38" s="196">
        <v>150</v>
      </c>
    </row>
    <row r="39" spans="1:16" ht="39" customHeight="1">
      <c r="A39" s="196">
        <f t="shared" si="1"/>
        <v>17</v>
      </c>
      <c r="B39" s="213"/>
      <c r="C39" s="221" t="s">
        <v>55</v>
      </c>
      <c r="D39" s="196" t="s">
        <v>417</v>
      </c>
      <c r="E39" s="196" t="s">
        <v>365</v>
      </c>
      <c r="F39" s="197" t="s">
        <v>366</v>
      </c>
      <c r="G39" s="196" t="s">
        <v>88</v>
      </c>
      <c r="H39" s="196">
        <v>500</v>
      </c>
      <c r="I39" s="199">
        <f t="shared" si="2"/>
        <v>28500</v>
      </c>
      <c r="J39" s="199">
        <v>3000</v>
      </c>
      <c r="K39" s="199">
        <v>25500</v>
      </c>
      <c r="L39" s="199"/>
      <c r="M39" s="211" t="s">
        <v>414</v>
      </c>
      <c r="N39" s="200">
        <v>44166</v>
      </c>
      <c r="O39" s="196">
        <v>150</v>
      </c>
    </row>
    <row r="40" spans="1:16" s="215" customFormat="1" ht="39" customHeight="1">
      <c r="A40" s="204"/>
      <c r="B40" s="219"/>
      <c r="C40" s="318" t="s">
        <v>585</v>
      </c>
      <c r="D40" s="319"/>
      <c r="E40" s="204"/>
      <c r="F40" s="205"/>
      <c r="G40" s="204"/>
      <c r="H40" s="204"/>
      <c r="I40" s="206">
        <f>SUM(I41:I59)</f>
        <v>1243482</v>
      </c>
      <c r="J40" s="206">
        <f>SUM(J41:J59)</f>
        <v>271852</v>
      </c>
      <c r="K40" s="206">
        <f>SUM(K41:K59)</f>
        <v>971630</v>
      </c>
      <c r="L40" s="206"/>
      <c r="M40" s="214"/>
      <c r="N40" s="207"/>
      <c r="O40" s="206">
        <f>SUM(O41:O59)</f>
        <v>1732</v>
      </c>
    </row>
    <row r="41" spans="1:16" ht="39" customHeight="1">
      <c r="A41" s="196">
        <f t="shared" si="1"/>
        <v>1</v>
      </c>
      <c r="B41" s="213" t="s">
        <v>578</v>
      </c>
      <c r="C41" s="211" t="s">
        <v>418</v>
      </c>
      <c r="D41" s="211" t="s">
        <v>399</v>
      </c>
      <c r="E41" s="196" t="s">
        <v>365</v>
      </c>
      <c r="F41" s="211" t="s">
        <v>400</v>
      </c>
      <c r="G41" s="211" t="s">
        <v>401</v>
      </c>
      <c r="H41" s="211">
        <v>70</v>
      </c>
      <c r="I41" s="199">
        <f t="shared" ref="I41:I58" si="3">+J41+K41+L41*8</f>
        <v>60</v>
      </c>
      <c r="J41" s="198">
        <v>30</v>
      </c>
      <c r="K41" s="216">
        <v>30</v>
      </c>
      <c r="L41" s="217"/>
      <c r="M41" s="211" t="s">
        <v>581</v>
      </c>
      <c r="N41" s="218">
        <v>44317</v>
      </c>
      <c r="O41" s="217">
        <v>3</v>
      </c>
    </row>
    <row r="42" spans="1:16" ht="31.5">
      <c r="A42" s="196">
        <f t="shared" si="1"/>
        <v>2</v>
      </c>
      <c r="B42" s="202" t="s">
        <v>578</v>
      </c>
      <c r="C42" s="196" t="s">
        <v>419</v>
      </c>
      <c r="D42" s="196" t="s">
        <v>373</v>
      </c>
      <c r="E42" s="196" t="s">
        <v>365</v>
      </c>
      <c r="F42" s="203" t="s">
        <v>374</v>
      </c>
      <c r="G42" s="196" t="s">
        <v>375</v>
      </c>
      <c r="H42" s="196">
        <v>3</v>
      </c>
      <c r="I42" s="199">
        <f t="shared" si="3"/>
        <v>70</v>
      </c>
      <c r="J42" s="199">
        <v>50</v>
      </c>
      <c r="K42" s="199">
        <v>20</v>
      </c>
      <c r="L42" s="196"/>
      <c r="M42" s="196" t="s">
        <v>159</v>
      </c>
      <c r="N42" s="200">
        <v>44317</v>
      </c>
      <c r="O42" s="196">
        <v>2</v>
      </c>
    </row>
    <row r="43" spans="1:16" ht="31.5">
      <c r="A43" s="196">
        <f t="shared" si="1"/>
        <v>3</v>
      </c>
      <c r="B43" s="202" t="s">
        <v>578</v>
      </c>
      <c r="C43" s="196" t="s">
        <v>420</v>
      </c>
      <c r="D43" s="196" t="s">
        <v>373</v>
      </c>
      <c r="E43" s="196" t="s">
        <v>365</v>
      </c>
      <c r="F43" s="203" t="s">
        <v>374</v>
      </c>
      <c r="G43" s="196" t="s">
        <v>375</v>
      </c>
      <c r="H43" s="196">
        <v>8</v>
      </c>
      <c r="I43" s="199">
        <f t="shared" si="3"/>
        <v>100</v>
      </c>
      <c r="J43" s="199">
        <v>50</v>
      </c>
      <c r="K43" s="199">
        <v>50</v>
      </c>
      <c r="L43" s="196"/>
      <c r="M43" s="196" t="s">
        <v>159</v>
      </c>
      <c r="N43" s="200">
        <v>44317</v>
      </c>
      <c r="O43" s="196">
        <v>2</v>
      </c>
    </row>
    <row r="44" spans="1:16" ht="32.25" customHeight="1">
      <c r="A44" s="196">
        <f t="shared" si="1"/>
        <v>4</v>
      </c>
      <c r="B44" s="196" t="s">
        <v>578</v>
      </c>
      <c r="C44" s="211" t="s">
        <v>421</v>
      </c>
      <c r="D44" s="196" t="s">
        <v>369</v>
      </c>
      <c r="E44" s="196" t="s">
        <v>365</v>
      </c>
      <c r="F44" s="197" t="s">
        <v>370</v>
      </c>
      <c r="G44" s="196" t="s">
        <v>371</v>
      </c>
      <c r="H44" s="196">
        <v>15</v>
      </c>
      <c r="I44" s="199">
        <f t="shared" si="3"/>
        <v>200</v>
      </c>
      <c r="J44" s="199">
        <v>80</v>
      </c>
      <c r="K44" s="199">
        <v>120</v>
      </c>
      <c r="L44" s="201"/>
      <c r="M44" s="211" t="s">
        <v>505</v>
      </c>
      <c r="N44" s="200">
        <v>44348</v>
      </c>
      <c r="O44" s="196">
        <v>3</v>
      </c>
    </row>
    <row r="45" spans="1:16">
      <c r="A45" s="196">
        <f t="shared" si="1"/>
        <v>5</v>
      </c>
      <c r="B45" s="196" t="s">
        <v>578</v>
      </c>
      <c r="C45" s="221" t="s">
        <v>42</v>
      </c>
      <c r="D45" s="211" t="s">
        <v>404</v>
      </c>
      <c r="E45" s="196" t="s">
        <v>365</v>
      </c>
      <c r="F45" s="212" t="s">
        <v>390</v>
      </c>
      <c r="G45" s="211" t="s">
        <v>375</v>
      </c>
      <c r="H45" s="196">
        <v>300</v>
      </c>
      <c r="I45" s="199">
        <f t="shared" si="3"/>
        <v>28000</v>
      </c>
      <c r="J45" s="199">
        <v>8000</v>
      </c>
      <c r="K45" s="199">
        <v>20000</v>
      </c>
      <c r="L45" s="196"/>
      <c r="M45" s="211" t="s">
        <v>517</v>
      </c>
      <c r="N45" s="200">
        <v>44440</v>
      </c>
      <c r="O45" s="196">
        <v>10</v>
      </c>
      <c r="P45" s="208" t="s">
        <v>377</v>
      </c>
    </row>
    <row r="46" spans="1:16">
      <c r="A46" s="196">
        <f t="shared" si="1"/>
        <v>6</v>
      </c>
      <c r="B46" s="196" t="s">
        <v>578</v>
      </c>
      <c r="C46" s="196" t="s">
        <v>422</v>
      </c>
      <c r="D46" s="211" t="s">
        <v>404</v>
      </c>
      <c r="E46" s="196" t="s">
        <v>365</v>
      </c>
      <c r="F46" s="212" t="s">
        <v>390</v>
      </c>
      <c r="G46" s="211" t="s">
        <v>375</v>
      </c>
      <c r="H46" s="196">
        <v>6</v>
      </c>
      <c r="I46" s="199">
        <f t="shared" si="3"/>
        <v>100</v>
      </c>
      <c r="J46" s="199">
        <v>30</v>
      </c>
      <c r="K46" s="199">
        <v>70</v>
      </c>
      <c r="L46" s="196"/>
      <c r="M46" s="211" t="s">
        <v>39</v>
      </c>
      <c r="N46" s="200">
        <v>44440</v>
      </c>
      <c r="O46" s="196">
        <v>2</v>
      </c>
    </row>
    <row r="47" spans="1:16" ht="32.25" customHeight="1">
      <c r="A47" s="196">
        <f t="shared" si="1"/>
        <v>7</v>
      </c>
      <c r="B47" s="196" t="s">
        <v>578</v>
      </c>
      <c r="C47" s="196" t="s">
        <v>423</v>
      </c>
      <c r="D47" s="196" t="s">
        <v>380</v>
      </c>
      <c r="E47" s="196" t="s">
        <v>365</v>
      </c>
      <c r="F47" s="196" t="s">
        <v>381</v>
      </c>
      <c r="G47" s="196" t="s">
        <v>375</v>
      </c>
      <c r="H47" s="196">
        <v>9</v>
      </c>
      <c r="I47" s="199">
        <f t="shared" si="3"/>
        <v>36600</v>
      </c>
      <c r="J47" s="199">
        <v>12000</v>
      </c>
      <c r="K47" s="199">
        <v>24600</v>
      </c>
      <c r="L47" s="196"/>
      <c r="M47" s="211" t="s">
        <v>39</v>
      </c>
      <c r="N47" s="200">
        <v>44440</v>
      </c>
      <c r="O47" s="196">
        <v>90</v>
      </c>
      <c r="P47" s="208" t="s">
        <v>377</v>
      </c>
    </row>
    <row r="48" spans="1:16" ht="32.25" customHeight="1">
      <c r="A48" s="196">
        <f t="shared" si="1"/>
        <v>8</v>
      </c>
      <c r="B48" s="196" t="s">
        <v>578</v>
      </c>
      <c r="C48" s="196" t="s">
        <v>424</v>
      </c>
      <c r="D48" s="211" t="s">
        <v>389</v>
      </c>
      <c r="E48" s="196" t="s">
        <v>365</v>
      </c>
      <c r="F48" s="212" t="s">
        <v>390</v>
      </c>
      <c r="G48" s="211" t="s">
        <v>375</v>
      </c>
      <c r="H48" s="196">
        <v>100</v>
      </c>
      <c r="I48" s="199">
        <f t="shared" si="3"/>
        <v>1500</v>
      </c>
      <c r="J48" s="199">
        <v>1500</v>
      </c>
      <c r="K48" s="199"/>
      <c r="L48" s="196"/>
      <c r="M48" s="196" t="s">
        <v>159</v>
      </c>
      <c r="N48" s="200">
        <v>44440</v>
      </c>
      <c r="O48" s="196">
        <v>30</v>
      </c>
      <c r="P48" s="208" t="s">
        <v>377</v>
      </c>
    </row>
    <row r="49" spans="1:19">
      <c r="A49" s="196">
        <f t="shared" si="1"/>
        <v>9</v>
      </c>
      <c r="B49" s="213" t="s">
        <v>578</v>
      </c>
      <c r="C49" s="196" t="s">
        <v>425</v>
      </c>
      <c r="D49" s="196" t="s">
        <v>426</v>
      </c>
      <c r="E49" s="196" t="s">
        <v>365</v>
      </c>
      <c r="F49" s="196" t="s">
        <v>427</v>
      </c>
      <c r="G49" s="211" t="s">
        <v>375</v>
      </c>
      <c r="H49" s="196">
        <v>20</v>
      </c>
      <c r="I49" s="199">
        <f t="shared" si="3"/>
        <v>90</v>
      </c>
      <c r="J49" s="199">
        <v>90</v>
      </c>
      <c r="K49" s="199"/>
      <c r="L49" s="196"/>
      <c r="M49" s="196" t="s">
        <v>500</v>
      </c>
      <c r="N49" s="200">
        <v>44440</v>
      </c>
      <c r="O49" s="196">
        <v>4</v>
      </c>
      <c r="P49" s="208" t="s">
        <v>377</v>
      </c>
    </row>
    <row r="50" spans="1:19" ht="31.5">
      <c r="A50" s="196">
        <f t="shared" si="1"/>
        <v>10</v>
      </c>
      <c r="B50" s="213" t="s">
        <v>578</v>
      </c>
      <c r="C50" s="196" t="s">
        <v>425</v>
      </c>
      <c r="D50" s="196" t="s">
        <v>428</v>
      </c>
      <c r="E50" s="196" t="s">
        <v>365</v>
      </c>
      <c r="F50" s="196" t="s">
        <v>429</v>
      </c>
      <c r="G50" s="211" t="s">
        <v>375</v>
      </c>
      <c r="H50" s="196">
        <v>7</v>
      </c>
      <c r="I50" s="199">
        <f t="shared" si="3"/>
        <v>62</v>
      </c>
      <c r="J50" s="199">
        <v>62</v>
      </c>
      <c r="K50" s="199"/>
      <c r="L50" s="196"/>
      <c r="M50" s="196" t="s">
        <v>500</v>
      </c>
      <c r="N50" s="200">
        <v>44440</v>
      </c>
      <c r="O50" s="196">
        <v>4</v>
      </c>
      <c r="P50" s="208" t="s">
        <v>377</v>
      </c>
    </row>
    <row r="51" spans="1:19" ht="31.5">
      <c r="A51" s="196">
        <f t="shared" si="1"/>
        <v>11</v>
      </c>
      <c r="B51" s="202" t="s">
        <v>578</v>
      </c>
      <c r="C51" s="211" t="s">
        <v>430</v>
      </c>
      <c r="D51" s="196" t="s">
        <v>369</v>
      </c>
      <c r="E51" s="196" t="s">
        <v>365</v>
      </c>
      <c r="F51" s="197" t="s">
        <v>370</v>
      </c>
      <c r="G51" s="196" t="s">
        <v>371</v>
      </c>
      <c r="H51" s="196">
        <v>10</v>
      </c>
      <c r="I51" s="199">
        <f t="shared" si="3"/>
        <v>200</v>
      </c>
      <c r="J51" s="198">
        <v>60</v>
      </c>
      <c r="K51" s="199">
        <v>140</v>
      </c>
      <c r="L51" s="199"/>
      <c r="M51" s="211" t="s">
        <v>505</v>
      </c>
      <c r="N51" s="200">
        <v>44470</v>
      </c>
      <c r="O51" s="196">
        <v>2</v>
      </c>
    </row>
    <row r="52" spans="1:19" ht="31.5">
      <c r="A52" s="196">
        <f t="shared" si="1"/>
        <v>12</v>
      </c>
      <c r="B52" s="196"/>
      <c r="C52" s="221" t="s">
        <v>55</v>
      </c>
      <c r="D52" s="196" t="s">
        <v>413</v>
      </c>
      <c r="E52" s="196" t="s">
        <v>365</v>
      </c>
      <c r="F52" s="212" t="s">
        <v>390</v>
      </c>
      <c r="G52" s="211" t="s">
        <v>375</v>
      </c>
      <c r="H52" s="211">
        <v>100</v>
      </c>
      <c r="I52" s="199">
        <f t="shared" si="3"/>
        <v>300</v>
      </c>
      <c r="J52" s="199">
        <v>200</v>
      </c>
      <c r="K52" s="199">
        <v>100</v>
      </c>
      <c r="L52" s="199"/>
      <c r="M52" s="211" t="s">
        <v>414</v>
      </c>
      <c r="N52" s="200">
        <v>44531</v>
      </c>
      <c r="O52" s="196">
        <v>20</v>
      </c>
    </row>
    <row r="53" spans="1:19">
      <c r="A53" s="196">
        <f t="shared" si="1"/>
        <v>13</v>
      </c>
      <c r="B53" s="196"/>
      <c r="C53" s="221" t="s">
        <v>55</v>
      </c>
      <c r="D53" s="211" t="s">
        <v>404</v>
      </c>
      <c r="E53" s="196" t="s">
        <v>365</v>
      </c>
      <c r="F53" s="212" t="s">
        <v>390</v>
      </c>
      <c r="G53" s="211" t="s">
        <v>375</v>
      </c>
      <c r="H53" s="211">
        <v>800</v>
      </c>
      <c r="I53" s="199">
        <f t="shared" si="3"/>
        <v>50500</v>
      </c>
      <c r="J53" s="199">
        <v>15500</v>
      </c>
      <c r="K53" s="199">
        <v>35000</v>
      </c>
      <c r="L53" s="199"/>
      <c r="M53" s="211" t="s">
        <v>414</v>
      </c>
      <c r="N53" s="200">
        <v>44531</v>
      </c>
      <c r="O53" s="196">
        <v>100</v>
      </c>
    </row>
    <row r="54" spans="1:19">
      <c r="A54" s="196">
        <f t="shared" si="1"/>
        <v>14</v>
      </c>
      <c r="B54" s="196"/>
      <c r="C54" s="221" t="s">
        <v>55</v>
      </c>
      <c r="D54" s="196" t="s">
        <v>380</v>
      </c>
      <c r="E54" s="196" t="s">
        <v>365</v>
      </c>
      <c r="F54" s="196" t="s">
        <v>415</v>
      </c>
      <c r="G54" s="196" t="s">
        <v>375</v>
      </c>
      <c r="H54" s="196">
        <v>10</v>
      </c>
      <c r="I54" s="199">
        <f t="shared" si="3"/>
        <v>42000</v>
      </c>
      <c r="J54" s="199">
        <v>16000</v>
      </c>
      <c r="K54" s="199">
        <v>26000</v>
      </c>
      <c r="L54" s="199"/>
      <c r="M54" s="211" t="s">
        <v>414</v>
      </c>
      <c r="N54" s="200">
        <v>44531</v>
      </c>
      <c r="O54" s="196">
        <v>120</v>
      </c>
    </row>
    <row r="55" spans="1:19" ht="31.5">
      <c r="A55" s="196">
        <f t="shared" si="1"/>
        <v>15</v>
      </c>
      <c r="B55" s="196"/>
      <c r="C55" s="221" t="s">
        <v>55</v>
      </c>
      <c r="D55" s="196" t="s">
        <v>416</v>
      </c>
      <c r="E55" s="196" t="s">
        <v>365</v>
      </c>
      <c r="F55" s="197" t="s">
        <v>366</v>
      </c>
      <c r="G55" s="196" t="s">
        <v>88</v>
      </c>
      <c r="H55" s="196">
        <v>800</v>
      </c>
      <c r="I55" s="199">
        <f t="shared" si="3"/>
        <v>23600</v>
      </c>
      <c r="J55" s="199">
        <v>2100</v>
      </c>
      <c r="K55" s="199">
        <v>21500</v>
      </c>
      <c r="L55" s="199"/>
      <c r="M55" s="211" t="s">
        <v>414</v>
      </c>
      <c r="N55" s="200">
        <v>44531</v>
      </c>
      <c r="O55" s="196">
        <v>150</v>
      </c>
    </row>
    <row r="56" spans="1:19" ht="31.5">
      <c r="A56" s="196">
        <f t="shared" si="1"/>
        <v>16</v>
      </c>
      <c r="B56" s="196"/>
      <c r="C56" s="221" t="s">
        <v>55</v>
      </c>
      <c r="D56" s="196" t="s">
        <v>417</v>
      </c>
      <c r="E56" s="196" t="s">
        <v>365</v>
      </c>
      <c r="F56" s="197" t="s">
        <v>366</v>
      </c>
      <c r="G56" s="196" t="s">
        <v>88</v>
      </c>
      <c r="H56" s="196">
        <v>500</v>
      </c>
      <c r="I56" s="199">
        <f t="shared" si="3"/>
        <v>30600</v>
      </c>
      <c r="J56" s="199">
        <v>3100</v>
      </c>
      <c r="K56" s="199">
        <v>27500</v>
      </c>
      <c r="L56" s="199"/>
      <c r="M56" s="211" t="s">
        <v>414</v>
      </c>
      <c r="N56" s="200">
        <v>44531</v>
      </c>
      <c r="O56" s="196">
        <v>150</v>
      </c>
    </row>
    <row r="57" spans="1:19" ht="88.5" customHeight="1">
      <c r="A57" s="196">
        <f t="shared" si="1"/>
        <v>17</v>
      </c>
      <c r="B57" s="196"/>
      <c r="C57" s="221" t="s">
        <v>55</v>
      </c>
      <c r="D57" s="196" t="s">
        <v>431</v>
      </c>
      <c r="E57" s="196" t="s">
        <v>365</v>
      </c>
      <c r="F57" s="197" t="s">
        <v>370</v>
      </c>
      <c r="G57" s="196" t="s">
        <v>371</v>
      </c>
      <c r="H57" s="196">
        <v>1000</v>
      </c>
      <c r="I57" s="199">
        <f t="shared" si="3"/>
        <v>28000</v>
      </c>
      <c r="J57" s="199">
        <v>12500</v>
      </c>
      <c r="K57" s="199">
        <v>15500</v>
      </c>
      <c r="L57" s="201"/>
      <c r="M57" s="211" t="s">
        <v>414</v>
      </c>
      <c r="N57" s="200">
        <v>44531</v>
      </c>
      <c r="O57" s="196">
        <v>30</v>
      </c>
      <c r="P57" s="208">
        <f>+H57*25</f>
        <v>25000</v>
      </c>
      <c r="S57" s="208">
        <f>+P57/2</f>
        <v>12500</v>
      </c>
    </row>
    <row r="58" spans="1:19" ht="47.25" customHeight="1">
      <c r="A58" s="196">
        <f t="shared" si="1"/>
        <v>18</v>
      </c>
      <c r="B58" s="196"/>
      <c r="C58" s="221" t="s">
        <v>55</v>
      </c>
      <c r="D58" s="196" t="s">
        <v>432</v>
      </c>
      <c r="E58" s="196" t="s">
        <v>365</v>
      </c>
      <c r="F58" s="197" t="s">
        <v>433</v>
      </c>
      <c r="G58" s="196" t="s">
        <v>371</v>
      </c>
      <c r="H58" s="196">
        <v>1500</v>
      </c>
      <c r="I58" s="199">
        <f t="shared" si="3"/>
        <v>1500</v>
      </c>
      <c r="J58" s="199">
        <v>500</v>
      </c>
      <c r="K58" s="199">
        <v>1000</v>
      </c>
      <c r="L58" s="201"/>
      <c r="M58" s="211" t="s">
        <v>414</v>
      </c>
      <c r="N58" s="200">
        <v>44531</v>
      </c>
      <c r="O58" s="196">
        <v>10</v>
      </c>
      <c r="P58" s="208">
        <f>+H58*0.8</f>
        <v>1200</v>
      </c>
      <c r="Q58" s="208">
        <f>+I58/H58</f>
        <v>1</v>
      </c>
    </row>
    <row r="59" spans="1:19" ht="39" customHeight="1">
      <c r="A59" s="196">
        <f t="shared" si="1"/>
        <v>19</v>
      </c>
      <c r="B59" s="196"/>
      <c r="C59" s="221" t="s">
        <v>55</v>
      </c>
      <c r="D59" s="196" t="s">
        <v>434</v>
      </c>
      <c r="E59" s="196" t="s">
        <v>365</v>
      </c>
      <c r="F59" s="196" t="s">
        <v>435</v>
      </c>
      <c r="G59" s="196" t="s">
        <v>16</v>
      </c>
      <c r="H59" s="196">
        <v>1500</v>
      </c>
      <c r="I59" s="196">
        <f>+J59+K59</f>
        <v>1000000</v>
      </c>
      <c r="J59" s="196">
        <v>200000</v>
      </c>
      <c r="K59" s="196">
        <v>800000</v>
      </c>
      <c r="L59" s="196"/>
      <c r="M59" s="211" t="s">
        <v>414</v>
      </c>
      <c r="N59" s="200">
        <v>44531</v>
      </c>
      <c r="O59" s="196">
        <v>1000</v>
      </c>
    </row>
  </sheetData>
  <mergeCells count="6">
    <mergeCell ref="C40:D40"/>
    <mergeCell ref="A1:O2"/>
    <mergeCell ref="A3:O3"/>
    <mergeCell ref="C5:D5"/>
    <mergeCell ref="C6:D6"/>
    <mergeCell ref="C22:D22"/>
  </mergeCells>
  <conditionalFormatting sqref="C47:C48 C44">
    <cfRule type="expression" dxfId="1" priority="2" stopIfTrue="1">
      <formula>AND(COUNTIF($C$42:$C$46, C44)+COUNTIF($E$42:$G$46, C44)+COUNTIF($D$45:$D$46, C44)&gt;1,NOT(ISBLANK(C44)))</formula>
    </cfRule>
  </conditionalFormatting>
  <conditionalFormatting sqref="C29 C32">
    <cfRule type="expression" dxfId="0" priority="1" stopIfTrue="1">
      <formula>AND(COUNTIF($C$34:$C$45, C29)+COUNTIF($E$34:$G$45, C29)+COUNTIF($D$43:$D$45, C29)&gt;1,NOT(ISBLANK(C29)))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2</vt:i4>
      </vt:variant>
    </vt:vector>
  </HeadingPairs>
  <TitlesOfParts>
    <vt:vector size="8" baseType="lpstr">
      <vt:lpstr>свод соха</vt:lpstr>
      <vt:lpstr>свод банклар</vt:lpstr>
      <vt:lpstr>Манзил хамма</vt:lpstr>
      <vt:lpstr>саноат</vt:lpstr>
      <vt:lpstr>хизмат</vt:lpstr>
      <vt:lpstr>қишлоқ х</vt:lpstr>
      <vt:lpstr>'Манзил хамма'!Заголовки_для_печати</vt:lpstr>
      <vt:lpstr>'Манзил хамма'!Область_печати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2018-03-02T09:35:48Z</dcterms:modified>
</cp:coreProperties>
</file>